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hil/Documents/projekte/my websites/excel-vorlagen/nebenkosten-abrechnung/"/>
    </mc:Choice>
  </mc:AlternateContent>
  <xr:revisionPtr revIDLastSave="0" documentId="13_ncr:9_{10D97935-2C3C-DF44-8207-FA913CDED4BF}" xr6:coauthVersionLast="47" xr6:coauthVersionMax="47" xr10:uidLastSave="{00000000-0000-0000-0000-000000000000}"/>
  <bookViews>
    <workbookView xWindow="0" yWindow="500" windowWidth="46080" windowHeight="40460" tabRatio="965" xr2:uid="{68DCEF60-2F09-7346-B8E1-A39C6DB646AB}"/>
  </bookViews>
  <sheets>
    <sheet name="Berechnung" sheetId="1" r:id="rId1"/>
    <sheet name="Mieter xyz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1" i="1" l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84" i="1"/>
  <c r="E83" i="1"/>
  <c r="E82" i="1"/>
  <c r="E81" i="1"/>
  <c r="E80" i="1"/>
  <c r="E79" i="1"/>
  <c r="E78" i="1"/>
  <c r="E77" i="1"/>
  <c r="E76" i="1"/>
  <c r="C6" i="1"/>
  <c r="D23" i="1" s="1"/>
  <c r="C22" i="1"/>
  <c r="C23" i="1"/>
  <c r="C24" i="1"/>
  <c r="D24" i="1" s="1"/>
  <c r="D34" i="1" s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D61" i="1"/>
  <c r="E61" i="1"/>
  <c r="E62" i="1"/>
  <c r="E63" i="1"/>
  <c r="E64" i="1"/>
  <c r="E65" i="1"/>
  <c r="C72" i="1"/>
  <c r="H118" i="1"/>
  <c r="H119" i="1"/>
  <c r="I119" i="1"/>
  <c r="H120" i="1"/>
  <c r="H121" i="1"/>
  <c r="H122" i="1"/>
  <c r="I122" i="1"/>
  <c r="H123" i="1"/>
  <c r="I123" i="1" s="1"/>
  <c r="I124" i="1"/>
  <c r="H124" i="1"/>
  <c r="H125" i="1"/>
  <c r="I125" i="1" s="1"/>
  <c r="H126" i="1"/>
  <c r="H127" i="1"/>
  <c r="H128" i="1"/>
  <c r="I128" i="1"/>
  <c r="H129" i="1"/>
  <c r="I129" i="1" s="1"/>
  <c r="H130" i="1"/>
  <c r="I130" i="1" s="1"/>
  <c r="H131" i="1"/>
  <c r="H132" i="1"/>
  <c r="H133" i="1"/>
  <c r="I133" i="1" s="1"/>
  <c r="H134" i="1"/>
  <c r="I134" i="1" s="1"/>
  <c r="I135" i="1"/>
  <c r="H135" i="1"/>
  <c r="H136" i="1"/>
  <c r="I136" i="1" s="1"/>
  <c r="H137" i="1"/>
  <c r="H138" i="1"/>
  <c r="I138" i="1" s="1"/>
  <c r="H139" i="1"/>
  <c r="I139" i="1"/>
  <c r="H140" i="1"/>
  <c r="I140" i="1" s="1"/>
  <c r="H141" i="1"/>
  <c r="I141" i="1" s="1"/>
  <c r="E142" i="1"/>
  <c r="F142" i="1"/>
  <c r="C4" i="14"/>
  <c r="F4" i="14"/>
  <c r="G4" i="14" s="1"/>
  <c r="I127" i="1" l="1"/>
  <c r="E85" i="1"/>
  <c r="I137" i="1"/>
  <c r="I126" i="1"/>
  <c r="G142" i="1"/>
  <c r="I132" i="1"/>
  <c r="I131" i="1"/>
  <c r="I121" i="1"/>
  <c r="I120" i="1"/>
  <c r="C73" i="1"/>
  <c r="G75" i="1" s="1"/>
  <c r="G76" i="1" s="1"/>
  <c r="F61" i="1"/>
  <c r="F65" i="1"/>
  <c r="F38" i="1"/>
  <c r="F42" i="1"/>
  <c r="F46" i="1"/>
  <c r="F50" i="1"/>
  <c r="F54" i="1"/>
  <c r="F58" i="1"/>
  <c r="F62" i="1"/>
  <c r="F39" i="1"/>
  <c r="F43" i="1"/>
  <c r="F47" i="1"/>
  <c r="F51" i="1"/>
  <c r="F55" i="1"/>
  <c r="F59" i="1"/>
  <c r="F63" i="1"/>
  <c r="F40" i="1"/>
  <c r="F44" i="1"/>
  <c r="F48" i="1"/>
  <c r="F52" i="1"/>
  <c r="F56" i="1"/>
  <c r="F60" i="1"/>
  <c r="F64" i="1"/>
  <c r="F41" i="1"/>
  <c r="F45" i="1"/>
  <c r="F49" i="1"/>
  <c r="F53" i="1"/>
  <c r="F57" i="1"/>
  <c r="G79" i="1"/>
  <c r="H79" i="1" s="1"/>
  <c r="G88" i="1" s="1"/>
  <c r="G83" i="1"/>
  <c r="H83" i="1" s="1"/>
  <c r="K88" i="1" s="1"/>
  <c r="C34" i="1"/>
  <c r="I118" i="1"/>
  <c r="H142" i="1" l="1"/>
  <c r="G81" i="1"/>
  <c r="H81" i="1" s="1"/>
  <c r="I88" i="1" s="1"/>
  <c r="I92" i="1" s="1"/>
  <c r="G82" i="1"/>
  <c r="H82" i="1" s="1"/>
  <c r="J88" i="1" s="1"/>
  <c r="J93" i="1" s="1"/>
  <c r="G78" i="1"/>
  <c r="H78" i="1" s="1"/>
  <c r="F88" i="1" s="1"/>
  <c r="F101" i="1" s="1"/>
  <c r="G84" i="1"/>
  <c r="H84" i="1" s="1"/>
  <c r="L88" i="1" s="1"/>
  <c r="L107" i="1" s="1"/>
  <c r="G77" i="1"/>
  <c r="H77" i="1" s="1"/>
  <c r="E88" i="1" s="1"/>
  <c r="E89" i="1" s="1"/>
  <c r="G80" i="1"/>
  <c r="H80" i="1" s="1"/>
  <c r="H88" i="1" s="1"/>
  <c r="H94" i="1" s="1"/>
  <c r="K97" i="1"/>
  <c r="K89" i="1"/>
  <c r="K93" i="1"/>
  <c r="K103" i="1"/>
  <c r="K108" i="1"/>
  <c r="K91" i="1"/>
  <c r="K110" i="1"/>
  <c r="K111" i="1"/>
  <c r="K100" i="1"/>
  <c r="K105" i="1"/>
  <c r="K92" i="1"/>
  <c r="K96" i="1"/>
  <c r="K112" i="1"/>
  <c r="K99" i="1"/>
  <c r="K101" i="1"/>
  <c r="K106" i="1"/>
  <c r="K102" i="1"/>
  <c r="K107" i="1"/>
  <c r="I90" i="1"/>
  <c r="I94" i="1"/>
  <c r="I110" i="1"/>
  <c r="I103" i="1"/>
  <c r="F66" i="1"/>
  <c r="G94" i="1"/>
  <c r="G110" i="1"/>
  <c r="G111" i="1"/>
  <c r="G92" i="1"/>
  <c r="G96" i="1"/>
  <c r="G112" i="1"/>
  <c r="G101" i="1"/>
  <c r="G106" i="1"/>
  <c r="G97" i="1"/>
  <c r="G89" i="1"/>
  <c r="G102" i="1"/>
  <c r="G107" i="1"/>
  <c r="G90" i="1"/>
  <c r="G103" i="1"/>
  <c r="G108" i="1"/>
  <c r="G104" i="1"/>
  <c r="J89" i="1"/>
  <c r="L95" i="1"/>
  <c r="M95" i="1" s="1"/>
  <c r="H108" i="1"/>
  <c r="H99" i="1"/>
  <c r="H101" i="1"/>
  <c r="H76" i="1"/>
  <c r="D88" i="1" s="1"/>
  <c r="J107" i="1" l="1"/>
  <c r="I111" i="1"/>
  <c r="I106" i="1"/>
  <c r="I97" i="1"/>
  <c r="F94" i="1"/>
  <c r="F103" i="1"/>
  <c r="I101" i="1"/>
  <c r="J112" i="1"/>
  <c r="I99" i="1"/>
  <c r="L110" i="1"/>
  <c r="L111" i="1"/>
  <c r="L106" i="1"/>
  <c r="L91" i="1"/>
  <c r="M91" i="1" s="1"/>
  <c r="L101" i="1"/>
  <c r="J106" i="1"/>
  <c r="J103" i="1"/>
  <c r="J100" i="1"/>
  <c r="J102" i="1"/>
  <c r="J90" i="1"/>
  <c r="J97" i="1"/>
  <c r="J111" i="1"/>
  <c r="M111" i="1" s="1"/>
  <c r="J101" i="1"/>
  <c r="J110" i="1"/>
  <c r="J99" i="1"/>
  <c r="J94" i="1"/>
  <c r="J108" i="1"/>
  <c r="J96" i="1"/>
  <c r="J92" i="1"/>
  <c r="J105" i="1"/>
  <c r="I108" i="1"/>
  <c r="I100" i="1"/>
  <c r="I112" i="1"/>
  <c r="I96" i="1"/>
  <c r="I107" i="1"/>
  <c r="I102" i="1"/>
  <c r="I89" i="1"/>
  <c r="F96" i="1"/>
  <c r="F90" i="1"/>
  <c r="F92" i="1"/>
  <c r="F104" i="1"/>
  <c r="E92" i="1"/>
  <c r="E103" i="1"/>
  <c r="E108" i="1"/>
  <c r="L102" i="1"/>
  <c r="L108" i="1"/>
  <c r="L98" i="1"/>
  <c r="M98" i="1" s="1"/>
  <c r="L112" i="1"/>
  <c r="L96" i="1"/>
  <c r="L89" i="1"/>
  <c r="H103" i="1"/>
  <c r="H90" i="1"/>
  <c r="H111" i="1"/>
  <c r="H112" i="1"/>
  <c r="H110" i="1"/>
  <c r="F107" i="1"/>
  <c r="F102" i="1"/>
  <c r="G85" i="1"/>
  <c r="F112" i="1"/>
  <c r="F97" i="1"/>
  <c r="F89" i="1"/>
  <c r="F111" i="1"/>
  <c r="F106" i="1"/>
  <c r="E101" i="1"/>
  <c r="E97" i="1"/>
  <c r="E112" i="1"/>
  <c r="E96" i="1"/>
  <c r="E94" i="1"/>
  <c r="H107" i="1"/>
  <c r="H102" i="1"/>
  <c r="L103" i="1"/>
  <c r="E107" i="1"/>
  <c r="H92" i="1"/>
  <c r="E90" i="1"/>
  <c r="H89" i="1"/>
  <c r="L92" i="1"/>
  <c r="H97" i="1"/>
  <c r="L105" i="1"/>
  <c r="E106" i="1"/>
  <c r="M105" i="1"/>
  <c r="H96" i="1"/>
  <c r="H104" i="1"/>
  <c r="L99" i="1"/>
  <c r="M99" i="1" s="1"/>
  <c r="H100" i="1"/>
  <c r="L93" i="1"/>
  <c r="E102" i="1"/>
  <c r="H106" i="1"/>
  <c r="L100" i="1"/>
  <c r="E104" i="1"/>
  <c r="F108" i="1"/>
  <c r="M93" i="1"/>
  <c r="D101" i="1"/>
  <c r="D106" i="1"/>
  <c r="D97" i="1"/>
  <c r="D89" i="1"/>
  <c r="D102" i="1"/>
  <c r="D107" i="1"/>
  <c r="D90" i="1"/>
  <c r="D103" i="1"/>
  <c r="D108" i="1"/>
  <c r="D94" i="1"/>
  <c r="D104" i="1"/>
  <c r="D109" i="1"/>
  <c r="M109" i="1" s="1"/>
  <c r="D92" i="1"/>
  <c r="D96" i="1"/>
  <c r="D112" i="1"/>
  <c r="M110" i="1" l="1"/>
  <c r="M100" i="1"/>
  <c r="M101" i="1"/>
  <c r="M104" i="1"/>
  <c r="M112" i="1"/>
  <c r="M103" i="1"/>
  <c r="M92" i="1"/>
  <c r="M89" i="1"/>
  <c r="M97" i="1"/>
  <c r="M102" i="1"/>
  <c r="M94" i="1"/>
  <c r="M106" i="1"/>
  <c r="M108" i="1"/>
  <c r="M90" i="1"/>
  <c r="M96" i="1"/>
  <c r="M107" i="1"/>
  <c r="M113" i="1" l="1"/>
</calcChain>
</file>

<file path=xl/sharedStrings.xml><?xml version="1.0" encoding="utf-8"?>
<sst xmlns="http://schemas.openxmlformats.org/spreadsheetml/2006/main" count="190" uniqueCount="112">
  <si>
    <t>Straßenreinigung</t>
  </si>
  <si>
    <t>Fußwegreinigung</t>
  </si>
  <si>
    <t>Hausreinigung</t>
  </si>
  <si>
    <t>Gartenpflege / Hauswart</t>
  </si>
  <si>
    <t>Schornsteinreinigung</t>
  </si>
  <si>
    <t>Sach- und Haftpflichtversicherung</t>
  </si>
  <si>
    <t>pro Tag</t>
  </si>
  <si>
    <t>Gesamtbetrag nach Fläche (2)</t>
  </si>
  <si>
    <t>pro Monat</t>
  </si>
  <si>
    <t>Gesamtfläche</t>
  </si>
  <si>
    <t>Verteilerschlüssel zu (1)</t>
  </si>
  <si>
    <t>wird in Zeiträume mit gleicher Mieterzahl unterteilt und in Kosten/Tag aufgeteilt</t>
  </si>
  <si>
    <t>Verteilerschlüssel zu (2)</t>
  </si>
  <si>
    <t>Abrechnung der Kosten nach Fläche</t>
  </si>
  <si>
    <t>gewohnte Monate</t>
  </si>
  <si>
    <t>Abrechnung der Kosten nach Person</t>
  </si>
  <si>
    <t>Gesamtkosten:</t>
  </si>
  <si>
    <t>Kosten/Tag:</t>
  </si>
  <si>
    <t>Zeitraum</t>
  </si>
  <si>
    <t>Tage</t>
  </si>
  <si>
    <t>Mieterzahl</t>
  </si>
  <si>
    <t>Kosten im Zeitraum</t>
  </si>
  <si>
    <t>Nr.</t>
  </si>
  <si>
    <t>von</t>
  </si>
  <si>
    <t>bis</t>
  </si>
  <si>
    <t>Betrag/Mieter</t>
  </si>
  <si>
    <t>Summe:</t>
  </si>
  <si>
    <t>Kosten</t>
  </si>
  <si>
    <t>Kosten nach Personen(a)</t>
  </si>
  <si>
    <t>Kosten nach Fläche</t>
  </si>
  <si>
    <t>abzgl. Vorz.</t>
  </si>
  <si>
    <t>* = bei negativem Betrag erhält der Mieter Geld zurück</t>
  </si>
  <si>
    <t xml:space="preserve">Gesamtbetrag nach Personen (1) </t>
  </si>
  <si>
    <t>(Kosten für Abfall + Strom + (Ab-)Wasser)</t>
  </si>
  <si>
    <t>Wohnfläche/Gesamtfläche*Kosten/Monat*gewohnte Monate/12</t>
  </si>
  <si>
    <t>mtl. Nk</t>
  </si>
  <si>
    <t>Gesamtkosten</t>
  </si>
  <si>
    <r>
      <t>1224 m</t>
    </r>
    <r>
      <rPr>
        <vertAlign val="superscript"/>
        <sz val="10"/>
        <rFont val="Arial"/>
      </rPr>
      <t>2</t>
    </r>
  </si>
  <si>
    <t>Gesamtkosten im Jahr [€]:</t>
  </si>
  <si>
    <r>
      <t>Gesamte Wohnfläche [m</t>
    </r>
    <r>
      <rPr>
        <vertAlign val="superscript"/>
        <sz val="10"/>
        <rFont val="Arial"/>
      </rPr>
      <t>2</t>
    </r>
    <r>
      <rPr>
        <sz val="10"/>
        <rFont val="Arial"/>
      </rPr>
      <t>]</t>
    </r>
  </si>
  <si>
    <t>* Differenz durch leerstehende Wohnungen</t>
  </si>
  <si>
    <t>Laden links</t>
  </si>
  <si>
    <t>Laden rechts</t>
  </si>
  <si>
    <t>p. r.</t>
  </si>
  <si>
    <t>1. r.</t>
  </si>
  <si>
    <t>1. m. r.</t>
  </si>
  <si>
    <t>1. m. l.</t>
  </si>
  <si>
    <t>1. l.</t>
  </si>
  <si>
    <t>2. r.</t>
  </si>
  <si>
    <t>2. m. r.</t>
  </si>
  <si>
    <t>2. m. l.</t>
  </si>
  <si>
    <t>2. l.</t>
  </si>
  <si>
    <t>3. r.</t>
  </si>
  <si>
    <t>3. m. r.</t>
  </si>
  <si>
    <t>3. m. l.</t>
  </si>
  <si>
    <t>3. l.</t>
  </si>
  <si>
    <t>4. r.</t>
  </si>
  <si>
    <t>4. m. r.</t>
  </si>
  <si>
    <t>4. m. l.</t>
  </si>
  <si>
    <t>4. l.</t>
  </si>
  <si>
    <t>Mieter</t>
  </si>
  <si>
    <t>für den Zeitraum:</t>
  </si>
  <si>
    <t>von:</t>
  </si>
  <si>
    <t>bis:</t>
  </si>
  <si>
    <t>Tage:</t>
  </si>
  <si>
    <t>Kostenart</t>
  </si>
  <si>
    <t>Umlage erfolgt nach</t>
  </si>
  <si>
    <t xml:space="preserve">Stadtwerke </t>
  </si>
  <si>
    <t>Strom</t>
  </si>
  <si>
    <t>Personen</t>
  </si>
  <si>
    <t>Wasser</t>
  </si>
  <si>
    <t>Abwasser</t>
  </si>
  <si>
    <t xml:space="preserve">Stadtkasse </t>
  </si>
  <si>
    <t>Grundsteuer</t>
  </si>
  <si>
    <t>Fläche</t>
  </si>
  <si>
    <t>Abfallbeseitigung</t>
  </si>
  <si>
    <t>Endabrechnung</t>
  </si>
  <si>
    <t>Betriebskostenabrechnung</t>
  </si>
  <si>
    <t>Mieter 1</t>
  </si>
  <si>
    <t>Mieter 2</t>
  </si>
  <si>
    <t>Mieter 3</t>
  </si>
  <si>
    <t>Mieter 4</t>
  </si>
  <si>
    <t>Mieter 5</t>
  </si>
  <si>
    <t>Mieter 6</t>
  </si>
  <si>
    <t>Mieter 7</t>
  </si>
  <si>
    <t>Mieter 8</t>
  </si>
  <si>
    <t>Mieter 9</t>
  </si>
  <si>
    <t>Mieter 10</t>
  </si>
  <si>
    <t>Mieter 11</t>
  </si>
  <si>
    <t>Mieter 12</t>
  </si>
  <si>
    <t>Mieter 13</t>
  </si>
  <si>
    <t>Mieter 14</t>
  </si>
  <si>
    <t>Mieter 15</t>
  </si>
  <si>
    <t>Mieter 16</t>
  </si>
  <si>
    <t>Mieter 17</t>
  </si>
  <si>
    <t>Mieter 18</t>
  </si>
  <si>
    <t>Mieter 19</t>
  </si>
  <si>
    <t>Mieter 20</t>
  </si>
  <si>
    <t>Mieter 21</t>
  </si>
  <si>
    <t>Mieter 22</t>
  </si>
  <si>
    <t>Mieter 23</t>
  </si>
  <si>
    <t>Mieter 24</t>
  </si>
  <si>
    <t>Mieter 25</t>
  </si>
  <si>
    <t>Mieter 26</t>
  </si>
  <si>
    <t>Mieter 27</t>
  </si>
  <si>
    <t>Mieter 28</t>
  </si>
  <si>
    <t>Gesamtbetrag für Abrechungs-zeitraum [€]</t>
  </si>
  <si>
    <t>Wohnfläche/ Gesamt-fläche</t>
  </si>
  <si>
    <t>747,54€ / Monat * Schlüssel</t>
  </si>
  <si>
    <t>Bezahlte Beiträge 2023</t>
  </si>
  <si>
    <t>Werte von Hand eintragen!</t>
  </si>
  <si>
    <t>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</si>
</sst>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91" formatCode="#,##0.00\ &quot;DM&quot;"/>
    <numFmt numFmtId="192" formatCode="0.00_ ;[Red]\-0.00\ "/>
    <numFmt numFmtId="195" formatCode="#,##0.00&quot; €&quot;;[Red]#,##0.00&quot; €&quot;"/>
    <numFmt numFmtId="199" formatCode="_ * #,##0.00_ \ [$€-1]_ ;_ * \-#,##0.00\ \ [$€-1]_ ;_ * &quot;-&quot;??_ \ [$€-1]_ ;_ @_ "/>
    <numFmt numFmtId="200" formatCode="#,##0.00;[Red]#,##0.00"/>
  </numFmts>
  <fonts count="12" x14ac:knownFonts="1">
    <font>
      <sz val="12"/>
      <color theme="1"/>
      <name val="Aptos Narrow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</font>
    <font>
      <sz val="10"/>
      <name val="Arial"/>
    </font>
    <font>
      <sz val="12"/>
      <name val="Arial"/>
    </font>
    <font>
      <b/>
      <sz val="14"/>
      <name val="Arial"/>
    </font>
    <font>
      <b/>
      <sz val="10"/>
      <name val="Arial"/>
    </font>
    <font>
      <b/>
      <sz val="12"/>
      <name val="Arial"/>
    </font>
    <font>
      <sz val="10"/>
      <name val="Gill Sans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7"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/>
    <xf numFmtId="195" fontId="5" fillId="0" borderId="0" xfId="0" applyNumberFormat="1" applyFont="1"/>
    <xf numFmtId="0" fontId="7" fillId="0" borderId="0" xfId="0" applyFont="1"/>
    <xf numFmtId="0" fontId="6" fillId="0" borderId="0" xfId="0" applyFont="1"/>
    <xf numFmtId="0" fontId="5" fillId="0" borderId="0" xfId="0" applyFont="1"/>
    <xf numFmtId="14" fontId="5" fillId="0" borderId="0" xfId="0" applyNumberFormat="1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95" fontId="5" fillId="0" borderId="1" xfId="0" applyNumberFormat="1" applyFont="1" applyBorder="1" applyAlignment="1">
      <alignment horizontal="right"/>
    </xf>
    <xf numFmtId="195" fontId="5" fillId="0" borderId="0" xfId="0" applyNumberFormat="1" applyFont="1" applyAlignment="1">
      <alignment horizontal="right"/>
    </xf>
    <xf numFmtId="195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95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8" fillId="0" borderId="0" xfId="0" applyFont="1"/>
    <xf numFmtId="2" fontId="8" fillId="0" borderId="0" xfId="0" applyNumberFormat="1" applyFont="1"/>
    <xf numFmtId="14" fontId="5" fillId="0" borderId="0" xfId="0" applyNumberFormat="1" applyFont="1" applyBorder="1" applyAlignment="1">
      <alignment horizontal="center"/>
    </xf>
    <xf numFmtId="14" fontId="6" fillId="0" borderId="0" xfId="0" applyNumberFormat="1" applyFont="1"/>
    <xf numFmtId="0" fontId="5" fillId="0" borderId="0" xfId="0" applyFont="1" applyBorder="1"/>
    <xf numFmtId="0" fontId="5" fillId="0" borderId="1" xfId="0" applyFont="1" applyBorder="1" applyAlignment="1">
      <alignment horizontal="center" vertical="top"/>
    </xf>
    <xf numFmtId="195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9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195" fontId="8" fillId="0" borderId="5" xfId="0" applyNumberFormat="1" applyFont="1" applyBorder="1"/>
    <xf numFmtId="0" fontId="8" fillId="0" borderId="3" xfId="0" applyFont="1" applyBorder="1" applyAlignment="1">
      <alignment horizontal="right"/>
    </xf>
    <xf numFmtId="195" fontId="5" fillId="0" borderId="1" xfId="0" applyNumberFormat="1" applyFont="1" applyBorder="1"/>
    <xf numFmtId="0" fontId="8" fillId="0" borderId="1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95" fontId="5" fillId="0" borderId="1" xfId="0" applyNumberFormat="1" applyFont="1" applyFill="1" applyBorder="1" applyAlignment="1">
      <alignment horizontal="right"/>
    </xf>
    <xf numFmtId="195" fontId="5" fillId="0" borderId="7" xfId="0" applyNumberFormat="1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91" fontId="6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95" fontId="5" fillId="0" borderId="3" xfId="0" applyNumberFormat="1" applyFont="1" applyBorder="1" applyAlignment="1">
      <alignment horizontal="right"/>
    </xf>
    <xf numFmtId="2" fontId="5" fillId="0" borderId="8" xfId="0" applyNumberFormat="1" applyFont="1" applyFill="1" applyBorder="1" applyAlignment="1">
      <alignment horizontal="right"/>
    </xf>
    <xf numFmtId="1" fontId="5" fillId="0" borderId="0" xfId="0" applyNumberFormat="1" applyFont="1"/>
    <xf numFmtId="195" fontId="9" fillId="0" borderId="0" xfId="0" applyNumberFormat="1" applyFont="1"/>
    <xf numFmtId="0" fontId="5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9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/>
    </xf>
    <xf numFmtId="195" fontId="8" fillId="0" borderId="0" xfId="0" applyNumberFormat="1" applyFont="1" applyBorder="1"/>
    <xf numFmtId="40" fontId="8" fillId="0" borderId="1" xfId="0" applyNumberFormat="1" applyFont="1" applyBorder="1"/>
    <xf numFmtId="40" fontId="9" fillId="0" borderId="0" xfId="0" applyNumberFormat="1" applyFont="1"/>
    <xf numFmtId="1" fontId="5" fillId="0" borderId="1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right"/>
    </xf>
    <xf numFmtId="195" fontId="5" fillId="0" borderId="8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199" fontId="8" fillId="0" borderId="5" xfId="0" applyNumberFormat="1" applyFont="1" applyBorder="1"/>
    <xf numFmtId="199" fontId="5" fillId="0" borderId="1" xfId="0" applyNumberFormat="1" applyFont="1" applyBorder="1"/>
    <xf numFmtId="0" fontId="1" fillId="0" borderId="0" xfId="0" applyFont="1"/>
    <xf numFmtId="2" fontId="5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1" fillId="0" borderId="0" xfId="0" applyFont="1"/>
    <xf numFmtId="0" fontId="5" fillId="0" borderId="10" xfId="0" applyFont="1" applyFill="1" applyBorder="1"/>
    <xf numFmtId="2" fontId="5" fillId="0" borderId="10" xfId="0" applyNumberFormat="1" applyFont="1" applyFill="1" applyBorder="1"/>
    <xf numFmtId="0" fontId="5" fillId="0" borderId="10" xfId="1" applyFont="1" applyFill="1" applyBorder="1"/>
    <xf numFmtId="0" fontId="5" fillId="0" borderId="11" xfId="0" applyFont="1" applyFill="1" applyBorder="1" applyAlignment="1">
      <alignment horizontal="right"/>
    </xf>
    <xf numFmtId="2" fontId="5" fillId="0" borderId="11" xfId="0" applyNumberFormat="1" applyFont="1" applyFill="1" applyBorder="1" applyAlignment="1">
      <alignment horizontal="right"/>
    </xf>
    <xf numFmtId="2" fontId="5" fillId="0" borderId="11" xfId="0" applyNumberFormat="1" applyFont="1" applyFill="1" applyBorder="1"/>
    <xf numFmtId="0" fontId="5" fillId="0" borderId="11" xfId="1" applyFont="1" applyFill="1" applyBorder="1"/>
    <xf numFmtId="0" fontId="5" fillId="0" borderId="11" xfId="0" applyFont="1" applyFill="1" applyBorder="1"/>
    <xf numFmtId="0" fontId="5" fillId="0" borderId="11" xfId="0" applyFont="1" applyFill="1" applyBorder="1" applyAlignment="1"/>
    <xf numFmtId="0" fontId="5" fillId="0" borderId="12" xfId="0" applyFont="1" applyFill="1" applyBorder="1"/>
    <xf numFmtId="2" fontId="5" fillId="0" borderId="12" xfId="0" applyNumberFormat="1" applyFont="1" applyFill="1" applyBorder="1"/>
    <xf numFmtId="0" fontId="5" fillId="0" borderId="12" xfId="1" applyFont="1" applyFill="1" applyBorder="1"/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200" fontId="5" fillId="0" borderId="7" xfId="0" applyNumberFormat="1" applyFont="1" applyFill="1" applyBorder="1" applyAlignment="1">
      <alignment horizontal="right"/>
    </xf>
    <xf numFmtId="195" fontId="5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Standard" xfId="0" builtinId="0"/>
    <cellStyle name="Standard_Tabelle1" xfId="1" xr:uid="{E459E602-FF22-4F4F-B7C0-E8AEE47A0E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5F97-D85D-F644-9B91-B6D99FD97FBE}">
  <sheetPr>
    <pageSetUpPr fitToPage="1"/>
  </sheetPr>
  <dimension ref="B1:N174"/>
  <sheetViews>
    <sheetView showGridLines="0" tabSelected="1" topLeftCell="A14" zoomScale="160" zoomScaleNormal="160" workbookViewId="0">
      <selection activeCell="N50" sqref="N50"/>
    </sheetView>
  </sheetViews>
  <sheetFormatPr baseColWidth="10" defaultColWidth="10.6640625" defaultRowHeight="16" x14ac:dyDescent="0.2"/>
  <cols>
    <col min="1" max="1" width="3.33203125" style="7" customWidth="1"/>
    <col min="2" max="2" width="28.33203125" style="7" customWidth="1"/>
    <col min="3" max="3" width="13.33203125" style="7" customWidth="1"/>
    <col min="4" max="4" width="9.6640625" style="7" customWidth="1"/>
    <col min="5" max="5" width="10.83203125" style="7" customWidth="1"/>
    <col min="6" max="6" width="9.5" style="7" bestFit="1" customWidth="1"/>
    <col min="7" max="7" width="10.5" style="7" customWidth="1"/>
    <col min="8" max="8" width="10" style="7" customWidth="1"/>
    <col min="9" max="9" width="10.33203125" style="7" customWidth="1"/>
    <col min="10" max="10" width="8.83203125" style="7" customWidth="1"/>
    <col min="11" max="12" width="8.1640625" style="7" bestFit="1" customWidth="1"/>
    <col min="13" max="13" width="9" style="7" bestFit="1" customWidth="1"/>
    <col min="14" max="16384" width="10.6640625" style="7"/>
  </cols>
  <sheetData>
    <row r="1" spans="2:12" ht="25" customHeight="1" x14ac:dyDescent="0.2">
      <c r="B1" s="6" t="s">
        <v>77</v>
      </c>
    </row>
    <row r="2" spans="2:12" ht="6" customHeight="1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5" customHeight="1" x14ac:dyDescent="0.2">
      <c r="B3" s="8" t="s">
        <v>61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2:12" ht="15" customHeight="1" x14ac:dyDescent="0.2">
      <c r="B4" s="8" t="s">
        <v>62</v>
      </c>
      <c r="C4" s="9">
        <v>44946</v>
      </c>
      <c r="D4" s="8"/>
      <c r="E4" s="8"/>
      <c r="F4" s="8"/>
      <c r="G4" s="8"/>
      <c r="H4" s="8"/>
      <c r="I4" s="8"/>
      <c r="J4" s="8"/>
      <c r="K4" s="8"/>
      <c r="L4" s="8"/>
    </row>
    <row r="5" spans="2:12" ht="15" customHeight="1" x14ac:dyDescent="0.2">
      <c r="B5" s="8" t="s">
        <v>63</v>
      </c>
      <c r="C5" s="9">
        <v>45310</v>
      </c>
      <c r="D5" s="9"/>
      <c r="E5" s="8"/>
      <c r="F5" s="8"/>
      <c r="G5" s="8"/>
      <c r="H5" s="8"/>
      <c r="I5" s="8"/>
      <c r="J5" s="8"/>
      <c r="K5" s="8"/>
      <c r="L5" s="8"/>
    </row>
    <row r="6" spans="2:12" ht="15" customHeight="1" x14ac:dyDescent="0.2">
      <c r="B6" s="8" t="s">
        <v>64</v>
      </c>
      <c r="C6" s="55">
        <f>C5-C4</f>
        <v>364</v>
      </c>
      <c r="D6" s="9"/>
      <c r="E6" s="8"/>
      <c r="F6" s="8"/>
      <c r="G6" s="8"/>
      <c r="H6" s="8"/>
      <c r="I6" s="8"/>
      <c r="J6" s="8"/>
      <c r="K6" s="8"/>
      <c r="L6" s="8"/>
    </row>
    <row r="7" spans="2:12" ht="8" customHeight="1" x14ac:dyDescent="0.2">
      <c r="B7" s="8"/>
      <c r="C7" s="9"/>
      <c r="D7" s="9"/>
      <c r="E7" s="8"/>
      <c r="F7" s="8"/>
      <c r="G7" s="8"/>
      <c r="H7" s="8"/>
      <c r="I7" s="8"/>
      <c r="J7" s="8"/>
      <c r="K7" s="8"/>
      <c r="L7" s="8"/>
    </row>
    <row r="8" spans="2:12" ht="42" x14ac:dyDescent="0.2">
      <c r="B8" s="10" t="s">
        <v>65</v>
      </c>
      <c r="C8" s="98" t="s">
        <v>106</v>
      </c>
      <c r="D8" s="11" t="s">
        <v>66</v>
      </c>
      <c r="E8" s="8"/>
      <c r="F8" s="8"/>
      <c r="G8" s="8"/>
    </row>
    <row r="9" spans="2:12" ht="15" customHeight="1" x14ac:dyDescent="0.2">
      <c r="B9" s="4" t="s">
        <v>67</v>
      </c>
      <c r="C9" s="12"/>
      <c r="D9" s="12"/>
      <c r="E9" s="8"/>
      <c r="F9" s="8"/>
      <c r="G9" s="8"/>
    </row>
    <row r="10" spans="2:12" ht="15" customHeight="1" x14ac:dyDescent="0.2">
      <c r="B10" s="13" t="s">
        <v>68</v>
      </c>
      <c r="C10" s="14">
        <v>113.67</v>
      </c>
      <c r="D10" s="12" t="s">
        <v>69</v>
      </c>
      <c r="E10" s="8"/>
      <c r="F10" s="8"/>
      <c r="G10" s="8"/>
    </row>
    <row r="11" spans="2:12" ht="15" customHeight="1" x14ac:dyDescent="0.2">
      <c r="B11" s="13" t="s">
        <v>70</v>
      </c>
      <c r="C11" s="14">
        <v>1324.82</v>
      </c>
      <c r="D11" s="12" t="s">
        <v>69</v>
      </c>
      <c r="E11" s="8"/>
      <c r="F11" s="8"/>
      <c r="G11" s="8"/>
    </row>
    <row r="12" spans="2:12" ht="15" customHeight="1" x14ac:dyDescent="0.2">
      <c r="B12" s="13" t="s">
        <v>71</v>
      </c>
      <c r="C12" s="14">
        <v>1316.95</v>
      </c>
      <c r="D12" s="12" t="s">
        <v>69</v>
      </c>
      <c r="E12" s="8"/>
      <c r="F12" s="8"/>
      <c r="G12" s="8"/>
    </row>
    <row r="13" spans="2:12" ht="15" customHeight="1" x14ac:dyDescent="0.2">
      <c r="B13" s="4" t="s">
        <v>72</v>
      </c>
      <c r="C13" s="14"/>
      <c r="D13" s="12"/>
      <c r="E13" s="8"/>
      <c r="F13" s="8"/>
      <c r="G13" s="8"/>
    </row>
    <row r="14" spans="2:12" ht="15" customHeight="1" x14ac:dyDescent="0.2">
      <c r="B14" s="13" t="s">
        <v>73</v>
      </c>
      <c r="C14" s="14">
        <v>3574.56</v>
      </c>
      <c r="D14" s="12" t="s">
        <v>74</v>
      </c>
      <c r="E14" s="8"/>
      <c r="F14" s="8"/>
      <c r="G14" s="8"/>
    </row>
    <row r="15" spans="2:12" ht="15" customHeight="1" x14ac:dyDescent="0.2">
      <c r="B15" s="13" t="s">
        <v>75</v>
      </c>
      <c r="C15" s="14">
        <v>1624.8</v>
      </c>
      <c r="D15" s="12" t="s">
        <v>69</v>
      </c>
      <c r="E15" s="8"/>
      <c r="F15" s="8"/>
      <c r="G15" s="8"/>
    </row>
    <row r="16" spans="2:12" ht="15" customHeight="1" x14ac:dyDescent="0.2">
      <c r="B16" s="13" t="s">
        <v>0</v>
      </c>
      <c r="C16" s="14">
        <v>287.04000000000002</v>
      </c>
      <c r="D16" s="12" t="s">
        <v>74</v>
      </c>
      <c r="E16" s="8"/>
      <c r="F16" s="8"/>
      <c r="G16" s="8"/>
    </row>
    <row r="17" spans="2:12" ht="15" customHeight="1" x14ac:dyDescent="0.2">
      <c r="B17" s="4" t="s">
        <v>1</v>
      </c>
      <c r="C17" s="14">
        <v>257.64</v>
      </c>
      <c r="D17" s="12" t="s">
        <v>74</v>
      </c>
      <c r="E17" s="8"/>
      <c r="F17" s="8"/>
      <c r="G17" s="8"/>
    </row>
    <row r="18" spans="2:12" ht="15" customHeight="1" x14ac:dyDescent="0.2">
      <c r="B18" s="4" t="s">
        <v>2</v>
      </c>
      <c r="C18" s="14">
        <v>1656.6</v>
      </c>
      <c r="D18" s="12" t="s">
        <v>74</v>
      </c>
      <c r="E18" s="8"/>
      <c r="F18" s="8"/>
      <c r="G18" s="8"/>
    </row>
    <row r="19" spans="2:12" ht="15" customHeight="1" x14ac:dyDescent="0.2">
      <c r="B19" s="4" t="s">
        <v>3</v>
      </c>
      <c r="C19" s="14">
        <v>0</v>
      </c>
      <c r="D19" s="12" t="s">
        <v>74</v>
      </c>
      <c r="E19" s="8"/>
      <c r="F19" s="8"/>
      <c r="G19" s="8"/>
    </row>
    <row r="20" spans="2:12" ht="15" customHeight="1" x14ac:dyDescent="0.2">
      <c r="B20" s="4" t="s">
        <v>4</v>
      </c>
      <c r="C20" s="14">
        <v>940.2</v>
      </c>
      <c r="D20" s="12" t="s">
        <v>74</v>
      </c>
      <c r="E20" s="8"/>
      <c r="F20" s="8"/>
      <c r="G20" s="8"/>
    </row>
    <row r="21" spans="2:12" ht="15" customHeight="1" x14ac:dyDescent="0.2">
      <c r="B21" s="4" t="s">
        <v>5</v>
      </c>
      <c r="C21" s="14">
        <v>2254.48</v>
      </c>
      <c r="D21" s="12" t="s">
        <v>74</v>
      </c>
      <c r="E21" s="8"/>
      <c r="F21" s="8"/>
      <c r="G21" s="8"/>
    </row>
    <row r="22" spans="2:12" ht="15" customHeight="1" x14ac:dyDescent="0.2">
      <c r="B22" s="8"/>
      <c r="C22" s="15">
        <f>SUM(C10:C21)</f>
        <v>13350.76</v>
      </c>
      <c r="D22" s="8"/>
      <c r="E22" s="8"/>
      <c r="F22" s="8"/>
      <c r="G22" s="8"/>
      <c r="H22" s="8"/>
      <c r="I22" s="8"/>
      <c r="J22" s="8"/>
      <c r="K22" s="8"/>
      <c r="L22" s="8"/>
    </row>
    <row r="23" spans="2:12" ht="15" customHeight="1" x14ac:dyDescent="0.2">
      <c r="B23" s="8" t="s">
        <v>32</v>
      </c>
      <c r="C23" s="16">
        <f>(C10+C11+C12+C15)</f>
        <v>4380.24</v>
      </c>
      <c r="D23" s="16">
        <f>(C10+C11+C12+C15)/C6</f>
        <v>12.033626373626372</v>
      </c>
      <c r="E23" s="8" t="s">
        <v>6</v>
      </c>
      <c r="F23" s="8"/>
      <c r="G23" s="8"/>
      <c r="H23" s="8"/>
      <c r="I23" s="8"/>
      <c r="J23" s="8"/>
      <c r="K23" s="8"/>
      <c r="L23" s="8"/>
    </row>
    <row r="24" spans="2:12" ht="15" customHeight="1" x14ac:dyDescent="0.2">
      <c r="B24" s="8" t="s">
        <v>7</v>
      </c>
      <c r="C24" s="15">
        <f>C14+C16+C17+C18+C19+C20+C21</f>
        <v>8970.52</v>
      </c>
      <c r="D24" s="15">
        <f>C24/12</f>
        <v>747.54333333333341</v>
      </c>
      <c r="E24" s="8" t="s">
        <v>8</v>
      </c>
      <c r="F24" s="8"/>
      <c r="G24" s="8"/>
      <c r="H24" s="8"/>
      <c r="I24" s="8"/>
      <c r="J24" s="8"/>
      <c r="K24" s="8"/>
      <c r="L24" s="8"/>
    </row>
    <row r="25" spans="2:12" ht="15" customHeight="1" x14ac:dyDescent="0.2">
      <c r="B25" s="8"/>
      <c r="C25" s="17"/>
      <c r="D25" s="8"/>
      <c r="E25" s="8"/>
      <c r="F25" s="8"/>
      <c r="G25" s="8"/>
      <c r="H25" s="8"/>
      <c r="I25" s="8"/>
      <c r="J25" s="8"/>
      <c r="K25" s="8"/>
      <c r="L25" s="8"/>
    </row>
    <row r="26" spans="2:12" ht="15" customHeight="1" x14ac:dyDescent="0.2">
      <c r="B26" s="8" t="s">
        <v>9</v>
      </c>
      <c r="C26" s="17" t="s">
        <v>37</v>
      </c>
      <c r="D26" s="8"/>
      <c r="E26" s="8"/>
      <c r="F26" s="8"/>
      <c r="G26" s="8"/>
      <c r="H26" s="8"/>
      <c r="I26" s="8"/>
      <c r="J26" s="8"/>
      <c r="K26" s="8"/>
      <c r="L26" s="8"/>
    </row>
    <row r="27" spans="2:12" ht="6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2:12" x14ac:dyDescent="0.2">
      <c r="B28" s="8" t="s">
        <v>10</v>
      </c>
      <c r="C28" s="8" t="s">
        <v>11</v>
      </c>
      <c r="D28" s="8"/>
      <c r="E28" s="8"/>
      <c r="F28" s="8"/>
      <c r="G28" s="8"/>
      <c r="H28" s="8"/>
      <c r="I28" s="8"/>
      <c r="J28" s="8"/>
      <c r="K28" s="8"/>
      <c r="L28" s="8"/>
    </row>
    <row r="29" spans="2:12" x14ac:dyDescent="0.2">
      <c r="B29" s="8" t="s">
        <v>12</v>
      </c>
      <c r="C29" s="8" t="s">
        <v>34</v>
      </c>
      <c r="D29" s="8"/>
      <c r="E29" s="8"/>
      <c r="F29" s="8"/>
      <c r="G29" s="8"/>
      <c r="H29" s="8"/>
      <c r="I29" s="8"/>
      <c r="J29" s="8"/>
      <c r="K29" s="8"/>
      <c r="L29" s="8"/>
    </row>
    <row r="30" spans="2:12" ht="4" customHeight="1" x14ac:dyDescent="0.2"/>
    <row r="31" spans="2:12" ht="1.5" hidden="1" customHeight="1" x14ac:dyDescent="0.2"/>
    <row r="32" spans="2:12" ht="16" customHeight="1" x14ac:dyDescent="0.2"/>
    <row r="33" spans="2:8" ht="18" x14ac:dyDescent="0.2">
      <c r="B33" s="6" t="s">
        <v>13</v>
      </c>
    </row>
    <row r="34" spans="2:8" ht="31" customHeight="1" x14ac:dyDescent="0.2">
      <c r="B34" s="18" t="s">
        <v>38</v>
      </c>
      <c r="C34" s="19">
        <f>C24</f>
        <v>8970.52</v>
      </c>
      <c r="D34" s="5">
        <f>D24</f>
        <v>747.54333333333341</v>
      </c>
      <c r="E34" s="8" t="s">
        <v>8</v>
      </c>
    </row>
    <row r="35" spans="2:8" x14ac:dyDescent="0.2">
      <c r="B35" s="20" t="s">
        <v>39</v>
      </c>
      <c r="C35" s="21">
        <v>1224</v>
      </c>
      <c r="D35" s="8"/>
      <c r="E35" s="8"/>
    </row>
    <row r="36" spans="2:8" ht="2.25" customHeight="1" x14ac:dyDescent="0.2"/>
    <row r="37" spans="2:8" ht="49" customHeight="1" x14ac:dyDescent="0.2">
      <c r="B37" s="22" t="s">
        <v>60</v>
      </c>
      <c r="C37" s="22" t="s">
        <v>74</v>
      </c>
      <c r="D37" s="23" t="s">
        <v>14</v>
      </c>
      <c r="E37" s="97" t="s">
        <v>107</v>
      </c>
      <c r="F37" s="97" t="s">
        <v>108</v>
      </c>
    </row>
    <row r="38" spans="2:8" ht="15" customHeight="1" x14ac:dyDescent="0.2">
      <c r="B38" s="90" t="s">
        <v>78</v>
      </c>
      <c r="C38" s="78">
        <v>107</v>
      </c>
      <c r="D38" s="78">
        <v>12</v>
      </c>
      <c r="E38" s="79">
        <f>C38/$C$35</f>
        <v>8.7418300653594766E-2</v>
      </c>
      <c r="F38" s="79">
        <f>$D$34*D38*E38</f>
        <v>784.18761437908495</v>
      </c>
      <c r="G38" s="80" t="s">
        <v>41</v>
      </c>
    </row>
    <row r="39" spans="2:8" s="24" customFormat="1" ht="15" customHeight="1" x14ac:dyDescent="0.2">
      <c r="B39" s="91" t="s">
        <v>79</v>
      </c>
      <c r="C39" s="81">
        <v>51</v>
      </c>
      <c r="D39" s="81">
        <v>9</v>
      </c>
      <c r="E39" s="82">
        <f>C39/$C$35</f>
        <v>4.1666666666666664E-2</v>
      </c>
      <c r="F39" s="83">
        <f t="shared" ref="F39:F65" si="0">$D$34*D39*E39</f>
        <v>280.32875000000001</v>
      </c>
      <c r="G39" s="84" t="s">
        <v>42</v>
      </c>
    </row>
    <row r="40" spans="2:8" s="24" customFormat="1" ht="15" customHeight="1" x14ac:dyDescent="0.2">
      <c r="B40" s="91" t="s">
        <v>80</v>
      </c>
      <c r="C40" s="81">
        <v>51</v>
      </c>
      <c r="D40" s="81">
        <v>3</v>
      </c>
      <c r="E40" s="82">
        <f>C40/$C$35</f>
        <v>4.1666666666666664E-2</v>
      </c>
      <c r="F40" s="83">
        <f t="shared" si="0"/>
        <v>93.442916666666662</v>
      </c>
      <c r="G40" s="84"/>
      <c r="H40" s="99"/>
    </row>
    <row r="41" spans="2:8" ht="15" customHeight="1" x14ac:dyDescent="0.2">
      <c r="B41" s="91" t="s">
        <v>81</v>
      </c>
      <c r="C41" s="85">
        <v>65</v>
      </c>
      <c r="D41" s="85">
        <v>12</v>
      </c>
      <c r="E41" s="83">
        <f t="shared" ref="E41:E65" si="1">C41/$C$35</f>
        <v>5.3104575163398691E-2</v>
      </c>
      <c r="F41" s="83">
        <f t="shared" si="0"/>
        <v>476.37565359477128</v>
      </c>
      <c r="G41" s="84" t="s">
        <v>43</v>
      </c>
    </row>
    <row r="42" spans="2:8" ht="15" customHeight="1" x14ac:dyDescent="0.2">
      <c r="B42" s="91" t="s">
        <v>82</v>
      </c>
      <c r="C42" s="81">
        <v>64</v>
      </c>
      <c r="D42" s="81">
        <v>0</v>
      </c>
      <c r="E42" s="82">
        <f t="shared" si="1"/>
        <v>5.2287581699346407E-2</v>
      </c>
      <c r="F42" s="83">
        <f t="shared" si="0"/>
        <v>0</v>
      </c>
      <c r="G42" s="84" t="s">
        <v>44</v>
      </c>
    </row>
    <row r="43" spans="2:8" ht="15" customHeight="1" x14ac:dyDescent="0.2">
      <c r="B43" s="91" t="s">
        <v>83</v>
      </c>
      <c r="C43" s="81">
        <v>64</v>
      </c>
      <c r="D43" s="81">
        <v>5.5</v>
      </c>
      <c r="E43" s="82">
        <f t="shared" si="1"/>
        <v>5.2287581699346407E-2</v>
      </c>
      <c r="F43" s="83">
        <f t="shared" si="0"/>
        <v>214.97978213507628</v>
      </c>
      <c r="G43" s="84" t="s">
        <v>44</v>
      </c>
    </row>
    <row r="44" spans="2:8" ht="15" customHeight="1" x14ac:dyDescent="0.2">
      <c r="B44" s="91" t="s">
        <v>84</v>
      </c>
      <c r="C44" s="85">
        <v>62</v>
      </c>
      <c r="D44" s="85">
        <v>9</v>
      </c>
      <c r="E44" s="82">
        <f t="shared" si="1"/>
        <v>5.0653594771241831E-2</v>
      </c>
      <c r="F44" s="83">
        <f t="shared" si="0"/>
        <v>340.79181372549021</v>
      </c>
      <c r="G44" s="84" t="s">
        <v>45</v>
      </c>
    </row>
    <row r="45" spans="2:8" ht="15" customHeight="1" x14ac:dyDescent="0.2">
      <c r="B45" s="91" t="s">
        <v>85</v>
      </c>
      <c r="C45" s="85">
        <v>62</v>
      </c>
      <c r="D45" s="85">
        <v>2</v>
      </c>
      <c r="E45" s="82">
        <f>C45/$C$35</f>
        <v>5.0653594771241831E-2</v>
      </c>
      <c r="F45" s="83">
        <f>$D$34*D45*E45</f>
        <v>75.731514161220048</v>
      </c>
      <c r="G45" s="84" t="s">
        <v>45</v>
      </c>
    </row>
    <row r="46" spans="2:8" ht="15" customHeight="1" x14ac:dyDescent="0.2">
      <c r="B46" s="91" t="s">
        <v>86</v>
      </c>
      <c r="C46" s="81">
        <v>62</v>
      </c>
      <c r="D46" s="81">
        <v>12</v>
      </c>
      <c r="E46" s="82">
        <f t="shared" si="1"/>
        <v>5.0653594771241831E-2</v>
      </c>
      <c r="F46" s="83">
        <f t="shared" si="0"/>
        <v>454.38908496732029</v>
      </c>
      <c r="G46" s="84" t="s">
        <v>46</v>
      </c>
    </row>
    <row r="47" spans="2:8" ht="15" customHeight="1" x14ac:dyDescent="0.2">
      <c r="B47" s="91" t="s">
        <v>87</v>
      </c>
      <c r="C47" s="85">
        <v>65</v>
      </c>
      <c r="D47" s="85">
        <v>10</v>
      </c>
      <c r="E47" s="83">
        <f t="shared" si="1"/>
        <v>5.3104575163398691E-2</v>
      </c>
      <c r="F47" s="83">
        <f t="shared" si="0"/>
        <v>396.97971132897607</v>
      </c>
      <c r="G47" s="84" t="s">
        <v>47</v>
      </c>
    </row>
    <row r="48" spans="2:8" ht="15" customHeight="1" x14ac:dyDescent="0.2">
      <c r="B48" s="91" t="s">
        <v>88</v>
      </c>
      <c r="C48" s="85">
        <v>65</v>
      </c>
      <c r="D48" s="85">
        <v>2</v>
      </c>
      <c r="E48" s="83">
        <f t="shared" si="1"/>
        <v>5.3104575163398691E-2</v>
      </c>
      <c r="F48" s="83">
        <f t="shared" si="0"/>
        <v>79.395942265795213</v>
      </c>
      <c r="G48" s="84"/>
      <c r="H48" s="100"/>
    </row>
    <row r="49" spans="2:8" ht="15" customHeight="1" x14ac:dyDescent="0.2">
      <c r="B49" s="91" t="s">
        <v>89</v>
      </c>
      <c r="C49" s="85">
        <v>64</v>
      </c>
      <c r="D49" s="85">
        <v>0</v>
      </c>
      <c r="E49" s="82">
        <f t="shared" si="1"/>
        <v>5.2287581699346407E-2</v>
      </c>
      <c r="F49" s="83">
        <f t="shared" si="0"/>
        <v>0</v>
      </c>
      <c r="G49" s="84" t="s">
        <v>48</v>
      </c>
    </row>
    <row r="50" spans="2:8" ht="15" customHeight="1" x14ac:dyDescent="0.2">
      <c r="B50" s="91" t="s">
        <v>90</v>
      </c>
      <c r="C50" s="85">
        <v>64</v>
      </c>
      <c r="D50" s="85">
        <v>10</v>
      </c>
      <c r="E50" s="83">
        <f t="shared" si="1"/>
        <v>5.2287581699346407E-2</v>
      </c>
      <c r="F50" s="83">
        <f t="shared" si="0"/>
        <v>390.87233115468416</v>
      </c>
      <c r="G50" s="84" t="s">
        <v>48</v>
      </c>
    </row>
    <row r="51" spans="2:8" ht="15" customHeight="1" x14ac:dyDescent="0.2">
      <c r="B51" s="91" t="s">
        <v>91</v>
      </c>
      <c r="C51" s="85">
        <v>62</v>
      </c>
      <c r="D51" s="85">
        <v>0</v>
      </c>
      <c r="E51" s="83">
        <f t="shared" si="1"/>
        <v>5.0653594771241831E-2</v>
      </c>
      <c r="F51" s="83">
        <f t="shared" si="0"/>
        <v>0</v>
      </c>
      <c r="G51" s="84" t="s">
        <v>49</v>
      </c>
    </row>
    <row r="52" spans="2:8" ht="15" customHeight="1" x14ac:dyDescent="0.2">
      <c r="B52" s="91" t="s">
        <v>92</v>
      </c>
      <c r="C52" s="85">
        <v>62</v>
      </c>
      <c r="D52" s="85">
        <v>10</v>
      </c>
      <c r="E52" s="82">
        <f t="shared" si="1"/>
        <v>5.0653594771241831E-2</v>
      </c>
      <c r="F52" s="83">
        <f t="shared" si="0"/>
        <v>378.6575708061003</v>
      </c>
      <c r="G52" s="84" t="s">
        <v>49</v>
      </c>
      <c r="H52" s="100"/>
    </row>
    <row r="53" spans="2:8" ht="15" customHeight="1" x14ac:dyDescent="0.2">
      <c r="B53" s="91" t="s">
        <v>93</v>
      </c>
      <c r="C53" s="81">
        <v>62</v>
      </c>
      <c r="D53" s="81">
        <v>12</v>
      </c>
      <c r="E53" s="82">
        <f t="shared" si="1"/>
        <v>5.0653594771241831E-2</v>
      </c>
      <c r="F53" s="83">
        <f t="shared" si="0"/>
        <v>454.38908496732029</v>
      </c>
      <c r="G53" s="84" t="s">
        <v>50</v>
      </c>
    </row>
    <row r="54" spans="2:8" ht="15" customHeight="1" x14ac:dyDescent="0.2">
      <c r="B54" s="91" t="s">
        <v>94</v>
      </c>
      <c r="C54" s="85">
        <v>65</v>
      </c>
      <c r="D54" s="85">
        <v>12</v>
      </c>
      <c r="E54" s="83">
        <f t="shared" si="1"/>
        <v>5.3104575163398691E-2</v>
      </c>
      <c r="F54" s="83">
        <f t="shared" si="0"/>
        <v>476.37565359477128</v>
      </c>
      <c r="G54" s="84" t="s">
        <v>51</v>
      </c>
    </row>
    <row r="55" spans="2:8" ht="15" customHeight="1" x14ac:dyDescent="0.2">
      <c r="B55" s="91" t="s">
        <v>95</v>
      </c>
      <c r="C55" s="86">
        <v>64</v>
      </c>
      <c r="D55" s="86">
        <v>12</v>
      </c>
      <c r="E55" s="83">
        <f t="shared" si="1"/>
        <v>5.2287581699346407E-2</v>
      </c>
      <c r="F55" s="83">
        <f t="shared" si="0"/>
        <v>469.04679738562095</v>
      </c>
      <c r="G55" s="84" t="s">
        <v>52</v>
      </c>
    </row>
    <row r="56" spans="2:8" ht="15" customHeight="1" x14ac:dyDescent="0.2">
      <c r="B56" s="91" t="s">
        <v>96</v>
      </c>
      <c r="C56" s="85">
        <v>62</v>
      </c>
      <c r="D56" s="85">
        <v>4</v>
      </c>
      <c r="E56" s="83">
        <f t="shared" si="1"/>
        <v>5.0653594771241831E-2</v>
      </c>
      <c r="F56" s="83">
        <f t="shared" si="0"/>
        <v>151.4630283224401</v>
      </c>
      <c r="G56" s="84" t="s">
        <v>53</v>
      </c>
    </row>
    <row r="57" spans="2:8" ht="15" customHeight="1" x14ac:dyDescent="0.2">
      <c r="B57" s="91" t="s">
        <v>97</v>
      </c>
      <c r="C57" s="85">
        <v>62</v>
      </c>
      <c r="D57" s="85">
        <v>5.5</v>
      </c>
      <c r="E57" s="83">
        <f t="shared" si="1"/>
        <v>5.0653594771241831E-2</v>
      </c>
      <c r="F57" s="83">
        <f t="shared" si="0"/>
        <v>208.26166394335513</v>
      </c>
      <c r="G57" s="84"/>
      <c r="H57" s="100"/>
    </row>
    <row r="58" spans="2:8" ht="15" customHeight="1" x14ac:dyDescent="0.2">
      <c r="B58" s="91" t="s">
        <v>98</v>
      </c>
      <c r="C58" s="81">
        <v>62</v>
      </c>
      <c r="D58" s="81">
        <v>12</v>
      </c>
      <c r="E58" s="83">
        <f t="shared" si="1"/>
        <v>5.0653594771241831E-2</v>
      </c>
      <c r="F58" s="83">
        <f t="shared" si="0"/>
        <v>454.38908496732029</v>
      </c>
      <c r="G58" s="84" t="s">
        <v>54</v>
      </c>
    </row>
    <row r="59" spans="2:8" ht="15" customHeight="1" x14ac:dyDescent="0.2">
      <c r="B59" s="91" t="s">
        <v>99</v>
      </c>
      <c r="C59" s="85">
        <v>65</v>
      </c>
      <c r="D59" s="85">
        <v>12</v>
      </c>
      <c r="E59" s="83">
        <f t="shared" si="1"/>
        <v>5.3104575163398691E-2</v>
      </c>
      <c r="F59" s="83">
        <f t="shared" si="0"/>
        <v>476.37565359477128</v>
      </c>
      <c r="G59" s="84" t="s">
        <v>55</v>
      </c>
    </row>
    <row r="60" spans="2:8" ht="15" customHeight="1" x14ac:dyDescent="0.2">
      <c r="B60" s="91" t="s">
        <v>100</v>
      </c>
      <c r="C60" s="81">
        <v>64</v>
      </c>
      <c r="D60" s="81">
        <v>12</v>
      </c>
      <c r="E60" s="82">
        <f t="shared" si="1"/>
        <v>5.2287581699346407E-2</v>
      </c>
      <c r="F60" s="83">
        <f t="shared" si="0"/>
        <v>469.04679738562095</v>
      </c>
      <c r="G60" s="84" t="s">
        <v>56</v>
      </c>
    </row>
    <row r="61" spans="2:8" s="24" customFormat="1" ht="15" customHeight="1" x14ac:dyDescent="0.2">
      <c r="B61" s="91" t="s">
        <v>101</v>
      </c>
      <c r="C61" s="85">
        <v>55</v>
      </c>
      <c r="D61" s="83">
        <f>26/31</f>
        <v>0.83870967741935487</v>
      </c>
      <c r="E61" s="83">
        <f t="shared" si="1"/>
        <v>4.4934640522875817E-2</v>
      </c>
      <c r="F61" s="83">
        <f t="shared" si="0"/>
        <v>28.172753707217659</v>
      </c>
      <c r="G61" s="84" t="s">
        <v>57</v>
      </c>
    </row>
    <row r="62" spans="2:8" s="24" customFormat="1" ht="15" customHeight="1" x14ac:dyDescent="0.2">
      <c r="B62" s="91" t="s">
        <v>102</v>
      </c>
      <c r="C62" s="85">
        <v>55</v>
      </c>
      <c r="D62" s="83">
        <v>10.1</v>
      </c>
      <c r="E62" s="83">
        <f t="shared" si="1"/>
        <v>4.4934640522875817E-2</v>
      </c>
      <c r="F62" s="83">
        <f t="shared" si="0"/>
        <v>339.2649686819172</v>
      </c>
      <c r="G62" s="84"/>
      <c r="H62" s="99"/>
    </row>
    <row r="63" spans="2:8" s="24" customFormat="1" ht="15" customHeight="1" x14ac:dyDescent="0.2">
      <c r="B63" s="91" t="s">
        <v>103</v>
      </c>
      <c r="C63" s="81">
        <v>55</v>
      </c>
      <c r="D63" s="81">
        <v>0</v>
      </c>
      <c r="E63" s="83">
        <f t="shared" si="1"/>
        <v>4.4934640522875817E-2</v>
      </c>
      <c r="F63" s="83">
        <f t="shared" si="0"/>
        <v>0</v>
      </c>
      <c r="G63" s="84" t="s">
        <v>58</v>
      </c>
    </row>
    <row r="64" spans="2:8" s="24" customFormat="1" ht="15" customHeight="1" x14ac:dyDescent="0.2">
      <c r="B64" s="91" t="s">
        <v>104</v>
      </c>
      <c r="C64" s="81">
        <v>55</v>
      </c>
      <c r="D64" s="81">
        <v>11</v>
      </c>
      <c r="E64" s="83">
        <f t="shared" si="1"/>
        <v>4.4934640522875817E-2</v>
      </c>
      <c r="F64" s="83">
        <f t="shared" si="0"/>
        <v>369.49650054466235</v>
      </c>
      <c r="G64" s="84" t="s">
        <v>58</v>
      </c>
    </row>
    <row r="65" spans="2:13" ht="15" customHeight="1" x14ac:dyDescent="0.2">
      <c r="B65" s="92" t="s">
        <v>105</v>
      </c>
      <c r="C65" s="87">
        <v>65</v>
      </c>
      <c r="D65" s="87">
        <v>12</v>
      </c>
      <c r="E65" s="88">
        <f t="shared" si="1"/>
        <v>5.3104575163398691E-2</v>
      </c>
      <c r="F65" s="88">
        <f t="shared" si="0"/>
        <v>476.37565359477128</v>
      </c>
      <c r="G65" s="89" t="s">
        <v>59</v>
      </c>
    </row>
    <row r="66" spans="2:13" ht="19" customHeight="1" x14ac:dyDescent="0.2">
      <c r="B66" s="8"/>
      <c r="C66" s="25">
        <v>1224</v>
      </c>
      <c r="D66" s="8"/>
      <c r="E66" s="25"/>
      <c r="F66" s="26">
        <f>SUM(F38:F65)</f>
        <v>8338.7903258749739</v>
      </c>
    </row>
    <row r="67" spans="2:13" ht="5" customHeight="1" x14ac:dyDescent="0.2">
      <c r="C67" s="8"/>
      <c r="D67" s="8"/>
      <c r="E67" s="8"/>
      <c r="F67" s="8"/>
    </row>
    <row r="68" spans="2:13" ht="17" customHeight="1" x14ac:dyDescent="0.2">
      <c r="E68" s="8" t="s">
        <v>40</v>
      </c>
    </row>
    <row r="69" spans="2:13" ht="18" x14ac:dyDescent="0.2">
      <c r="B69" s="6" t="s">
        <v>15</v>
      </c>
    </row>
    <row r="70" spans="2:13" ht="15" customHeight="1" x14ac:dyDescent="0.2">
      <c r="B70" s="27"/>
      <c r="C70" s="28"/>
    </row>
    <row r="71" spans="2:13" x14ac:dyDescent="0.2">
      <c r="B71" s="25" t="s">
        <v>33</v>
      </c>
    </row>
    <row r="72" spans="2:13" x14ac:dyDescent="0.2">
      <c r="B72" s="29" t="s">
        <v>16</v>
      </c>
      <c r="C72" s="16">
        <f>C23</f>
        <v>4380.24</v>
      </c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2:13" x14ac:dyDescent="0.2">
      <c r="B73" s="29" t="s">
        <v>17</v>
      </c>
      <c r="C73" s="5">
        <f>C72/C6</f>
        <v>12.033626373626372</v>
      </c>
      <c r="D73" s="8" t="s">
        <v>6</v>
      </c>
      <c r="E73" s="8"/>
      <c r="F73" s="8"/>
      <c r="G73" s="8"/>
      <c r="H73" s="8"/>
      <c r="I73" s="8"/>
      <c r="J73" s="8"/>
      <c r="K73" s="8"/>
      <c r="L73" s="8"/>
      <c r="M73" s="8"/>
    </row>
    <row r="74" spans="2:13" x14ac:dyDescent="0.2">
      <c r="B74" s="74" t="s">
        <v>18</v>
      </c>
      <c r="C74" s="74"/>
      <c r="D74" s="74"/>
      <c r="E74" s="75" t="s">
        <v>19</v>
      </c>
      <c r="F74" s="75" t="s">
        <v>20</v>
      </c>
      <c r="G74" s="74" t="s">
        <v>21</v>
      </c>
      <c r="H74" s="74"/>
      <c r="I74" s="57"/>
      <c r="J74" s="8"/>
      <c r="K74" s="8"/>
      <c r="L74" s="8"/>
      <c r="M74" s="8"/>
    </row>
    <row r="75" spans="2:13" x14ac:dyDescent="0.2">
      <c r="B75" s="12" t="s">
        <v>22</v>
      </c>
      <c r="C75" s="12" t="s">
        <v>23</v>
      </c>
      <c r="D75" s="12" t="s">
        <v>24</v>
      </c>
      <c r="E75" s="76"/>
      <c r="F75" s="76"/>
      <c r="G75" s="31">
        <f>C73</f>
        <v>12.033626373626372</v>
      </c>
      <c r="H75" s="12" t="s">
        <v>25</v>
      </c>
      <c r="I75" s="57"/>
      <c r="J75" s="8"/>
      <c r="K75" s="8"/>
      <c r="L75" s="8"/>
      <c r="M75" s="8"/>
    </row>
    <row r="76" spans="2:13" x14ac:dyDescent="0.2">
      <c r="B76" s="32">
        <v>1</v>
      </c>
      <c r="C76" s="33">
        <v>44946</v>
      </c>
      <c r="D76" s="33">
        <v>44952</v>
      </c>
      <c r="E76" s="64">
        <f>D76-C76+1</f>
        <v>7</v>
      </c>
      <c r="F76" s="30">
        <v>16.5</v>
      </c>
      <c r="G76" s="34">
        <f>$G$75*E76</f>
        <v>84.235384615384604</v>
      </c>
      <c r="H76" s="35">
        <f t="shared" ref="H76:H84" si="2">G76/F76</f>
        <v>5.1051748251748243</v>
      </c>
      <c r="I76" s="59"/>
      <c r="J76" s="8"/>
      <c r="K76" s="8"/>
      <c r="L76" s="8"/>
      <c r="M76" s="8"/>
    </row>
    <row r="77" spans="2:13" x14ac:dyDescent="0.2">
      <c r="B77" s="32">
        <v>2</v>
      </c>
      <c r="C77" s="33">
        <v>44953</v>
      </c>
      <c r="D77" s="33">
        <v>44957</v>
      </c>
      <c r="E77" s="64">
        <f>D77-C77+1</f>
        <v>5</v>
      </c>
      <c r="F77" s="12">
        <v>15.5</v>
      </c>
      <c r="G77" s="34">
        <f t="shared" ref="G77:G84" si="3">$G$75*E77</f>
        <v>60.168131868131866</v>
      </c>
      <c r="H77" s="36">
        <f t="shared" si="2"/>
        <v>3.8818149592343141</v>
      </c>
      <c r="I77" s="58"/>
      <c r="J77" s="8"/>
      <c r="K77" s="8"/>
      <c r="L77" s="8"/>
      <c r="M77" s="8"/>
    </row>
    <row r="78" spans="2:13" x14ac:dyDescent="0.2">
      <c r="B78" s="32">
        <v>3</v>
      </c>
      <c r="C78" s="33">
        <v>44958</v>
      </c>
      <c r="D78" s="33">
        <v>44981</v>
      </c>
      <c r="E78" s="64">
        <f>D78-C78+1</f>
        <v>24</v>
      </c>
      <c r="F78" s="12">
        <v>16.5</v>
      </c>
      <c r="G78" s="34">
        <f t="shared" si="3"/>
        <v>288.80703296703291</v>
      </c>
      <c r="H78" s="36">
        <f t="shared" si="2"/>
        <v>17.50345654345654</v>
      </c>
      <c r="I78" s="58"/>
      <c r="J78" s="8"/>
      <c r="K78" s="8"/>
      <c r="L78" s="8"/>
      <c r="M78" s="8"/>
    </row>
    <row r="79" spans="2:13" x14ac:dyDescent="0.2">
      <c r="B79" s="32">
        <v>4</v>
      </c>
      <c r="C79" s="33">
        <v>44982</v>
      </c>
      <c r="D79" s="33">
        <v>44985</v>
      </c>
      <c r="E79" s="64">
        <f>D79-C79+1</f>
        <v>4</v>
      </c>
      <c r="F79" s="12">
        <v>18.5</v>
      </c>
      <c r="G79" s="34">
        <f t="shared" si="3"/>
        <v>48.13450549450549</v>
      </c>
      <c r="H79" s="36">
        <f t="shared" si="2"/>
        <v>2.6018651618651618</v>
      </c>
      <c r="I79" s="58"/>
      <c r="J79" s="8"/>
      <c r="K79" s="8"/>
      <c r="L79" s="8"/>
      <c r="M79" s="8"/>
    </row>
    <row r="80" spans="2:13" x14ac:dyDescent="0.2">
      <c r="B80" s="32">
        <v>5</v>
      </c>
      <c r="C80" s="33">
        <v>44986</v>
      </c>
      <c r="D80" s="33">
        <v>45046</v>
      </c>
      <c r="E80" s="64">
        <f>D80-C80+1</f>
        <v>61</v>
      </c>
      <c r="F80" s="12">
        <v>20.5</v>
      </c>
      <c r="G80" s="34">
        <f t="shared" si="3"/>
        <v>734.05120879120875</v>
      </c>
      <c r="H80" s="36">
        <f t="shared" si="2"/>
        <v>35.80737603859555</v>
      </c>
      <c r="I80" s="58"/>
      <c r="J80" s="8"/>
      <c r="K80" s="8"/>
      <c r="L80" s="8"/>
      <c r="M80" s="8"/>
    </row>
    <row r="81" spans="2:13" x14ac:dyDescent="0.2">
      <c r="B81" s="32">
        <v>6</v>
      </c>
      <c r="C81" s="33">
        <v>45047</v>
      </c>
      <c r="D81" s="33">
        <v>45120</v>
      </c>
      <c r="E81" s="64">
        <f>D81-C81+1</f>
        <v>74</v>
      </c>
      <c r="F81" s="12">
        <v>18.5</v>
      </c>
      <c r="G81" s="34">
        <f t="shared" si="3"/>
        <v>890.48835164835157</v>
      </c>
      <c r="H81" s="36">
        <f t="shared" si="2"/>
        <v>48.13450549450549</v>
      </c>
      <c r="I81" s="58"/>
      <c r="J81" s="8"/>
      <c r="K81" s="8"/>
      <c r="L81" s="8"/>
      <c r="M81" s="8"/>
    </row>
    <row r="82" spans="2:13" x14ac:dyDescent="0.2">
      <c r="B82" s="32">
        <v>7</v>
      </c>
      <c r="C82" s="33">
        <v>45121</v>
      </c>
      <c r="D82" s="33">
        <v>45199</v>
      </c>
      <c r="E82" s="64">
        <f>D82-C82+1</f>
        <v>79</v>
      </c>
      <c r="F82" s="12">
        <v>20.5</v>
      </c>
      <c r="G82" s="34">
        <f t="shared" si="3"/>
        <v>950.65648351648338</v>
      </c>
      <c r="H82" s="36">
        <f t="shared" si="2"/>
        <v>46.373487000804069</v>
      </c>
      <c r="I82" s="58"/>
      <c r="J82" s="8"/>
      <c r="K82" s="8"/>
      <c r="L82" s="8"/>
      <c r="M82" s="8"/>
    </row>
    <row r="83" spans="2:13" x14ac:dyDescent="0.2">
      <c r="B83" s="32">
        <v>8</v>
      </c>
      <c r="C83" s="33">
        <v>45200</v>
      </c>
      <c r="D83" s="33">
        <v>45230</v>
      </c>
      <c r="E83" s="64">
        <f>D83-C83+1</f>
        <v>31</v>
      </c>
      <c r="F83" s="12">
        <v>19.5</v>
      </c>
      <c r="G83" s="34">
        <f t="shared" si="3"/>
        <v>373.04241758241756</v>
      </c>
      <c r="H83" s="36">
        <f t="shared" si="2"/>
        <v>19.130380388841925</v>
      </c>
      <c r="I83" s="58"/>
      <c r="J83" s="8"/>
      <c r="K83" s="8"/>
      <c r="L83" s="8"/>
      <c r="M83" s="8"/>
    </row>
    <row r="84" spans="2:13" x14ac:dyDescent="0.2">
      <c r="B84" s="32">
        <v>9</v>
      </c>
      <c r="C84" s="33">
        <v>45231</v>
      </c>
      <c r="D84" s="33">
        <v>45309</v>
      </c>
      <c r="E84" s="64">
        <f>D84-C84+1</f>
        <v>79</v>
      </c>
      <c r="F84" s="12">
        <v>20.5</v>
      </c>
      <c r="G84" s="34">
        <f t="shared" si="3"/>
        <v>950.65648351648338</v>
      </c>
      <c r="H84" s="35">
        <f t="shared" si="2"/>
        <v>46.373487000804069</v>
      </c>
      <c r="I84" s="59"/>
      <c r="J84" s="8"/>
      <c r="K84" s="8"/>
      <c r="L84" s="8"/>
      <c r="M84" s="8"/>
    </row>
    <row r="85" spans="2:13" x14ac:dyDescent="0.2">
      <c r="B85" s="17"/>
      <c r="C85" s="17"/>
      <c r="D85" s="17"/>
      <c r="E85" s="17">
        <f>SUM(E76:E84)</f>
        <v>364</v>
      </c>
      <c r="F85" s="8" t="s">
        <v>26</v>
      </c>
      <c r="G85" s="19">
        <f>SUM(G76:G84)</f>
        <v>4380.24</v>
      </c>
      <c r="H85" s="17"/>
      <c r="I85" s="17"/>
      <c r="J85" s="8"/>
      <c r="K85" s="8"/>
      <c r="L85" s="8"/>
      <c r="M85" s="8"/>
    </row>
    <row r="86" spans="2:13" ht="6" customHeight="1" x14ac:dyDescent="0.2">
      <c r="B86" s="8"/>
      <c r="C86" s="8"/>
      <c r="D86" s="8"/>
      <c r="E86" s="8"/>
      <c r="F86" s="8"/>
      <c r="G86" s="8"/>
      <c r="H86" s="8"/>
      <c r="I86" s="8"/>
    </row>
    <row r="87" spans="2:13" x14ac:dyDescent="0.2">
      <c r="B87" s="37" t="s">
        <v>60</v>
      </c>
      <c r="C87" s="38" t="s">
        <v>69</v>
      </c>
      <c r="D87" s="38">
        <v>1</v>
      </c>
      <c r="E87" s="38">
        <v>2</v>
      </c>
      <c r="F87" s="38">
        <v>3</v>
      </c>
      <c r="G87" s="38">
        <v>4</v>
      </c>
      <c r="H87" s="38">
        <v>5</v>
      </c>
      <c r="I87" s="38">
        <v>6</v>
      </c>
      <c r="J87" s="38">
        <v>7</v>
      </c>
      <c r="K87" s="38">
        <v>8</v>
      </c>
      <c r="L87" s="38">
        <v>9</v>
      </c>
    </row>
    <row r="88" spans="2:13" x14ac:dyDescent="0.2">
      <c r="B88" s="39"/>
      <c r="C88" s="40"/>
      <c r="D88" s="41">
        <f>$H$76</f>
        <v>5.1051748251748243</v>
      </c>
      <c r="E88" s="41">
        <f>$H$77</f>
        <v>3.8818149592343141</v>
      </c>
      <c r="F88" s="69">
        <f>$H$78</f>
        <v>17.50345654345654</v>
      </c>
      <c r="G88" s="69">
        <f>$H$79</f>
        <v>2.6018651618651618</v>
      </c>
      <c r="H88" s="69">
        <f>$H$80</f>
        <v>35.80737603859555</v>
      </c>
      <c r="I88" s="69">
        <f>$H$81</f>
        <v>48.13450549450549</v>
      </c>
      <c r="J88" s="69">
        <f>$H$82</f>
        <v>46.373487000804069</v>
      </c>
      <c r="K88" s="69">
        <f>$H$83</f>
        <v>19.130380388841925</v>
      </c>
      <c r="L88" s="69">
        <f>$H$84</f>
        <v>46.373487000804069</v>
      </c>
      <c r="M88" s="42" t="s">
        <v>27</v>
      </c>
    </row>
    <row r="89" spans="2:13" x14ac:dyDescent="0.2">
      <c r="B89" s="1" t="s">
        <v>78</v>
      </c>
      <c r="C89" s="13">
        <v>1.5</v>
      </c>
      <c r="D89" s="43">
        <f>C89*$D$88</f>
        <v>7.6577622377622365</v>
      </c>
      <c r="E89" s="43">
        <f>C89*$E$88</f>
        <v>5.8227224388514713</v>
      </c>
      <c r="F89" s="70">
        <f>$F$88*C89</f>
        <v>26.255184815184812</v>
      </c>
      <c r="G89" s="70">
        <f>$G$88*C89</f>
        <v>3.9027977427977429</v>
      </c>
      <c r="H89" s="70">
        <f>$H$88*C89</f>
        <v>53.711064057893324</v>
      </c>
      <c r="I89" s="70">
        <f>$I$88*C89</f>
        <v>72.201758241758228</v>
      </c>
      <c r="J89" s="70">
        <f>$J$88*C89</f>
        <v>69.560230501206107</v>
      </c>
      <c r="K89" s="70">
        <f>$K$88*C89</f>
        <v>28.695570583262885</v>
      </c>
      <c r="L89" s="70">
        <f>$L$88*C89</f>
        <v>69.560230501206107</v>
      </c>
      <c r="M89" s="43">
        <f>SUM(D89:L89)</f>
        <v>337.36732111992291</v>
      </c>
    </row>
    <row r="90" spans="2:13" x14ac:dyDescent="0.2">
      <c r="B90" s="1" t="s">
        <v>79</v>
      </c>
      <c r="C90" s="13">
        <v>1</v>
      </c>
      <c r="D90" s="43">
        <f t="shared" ref="D90:D112" si="4">C90*$D$88</f>
        <v>5.1051748251748243</v>
      </c>
      <c r="E90" s="43">
        <f t="shared" ref="E90:E108" si="5">C90*$E$88</f>
        <v>3.8818149592343141</v>
      </c>
      <c r="F90" s="70">
        <f t="shared" ref="F90:F111" si="6">$F$88*C90</f>
        <v>17.50345654345654</v>
      </c>
      <c r="G90" s="70">
        <f t="shared" ref="G90:G111" si="7">$G$88*C90</f>
        <v>2.6018651618651618</v>
      </c>
      <c r="H90" s="70">
        <f t="shared" ref="H90:H111" si="8">$H$88*C90</f>
        <v>35.80737603859555</v>
      </c>
      <c r="I90" s="70">
        <f t="shared" ref="I90:I111" si="9">$I$88*C90</f>
        <v>48.13450549450549</v>
      </c>
      <c r="J90" s="70">
        <f t="shared" ref="J90:J111" si="10">$J$88*C90</f>
        <v>46.373487000804069</v>
      </c>
      <c r="K90" s="70"/>
      <c r="L90" s="70"/>
      <c r="M90" s="43">
        <f t="shared" ref="M90:M111" si="11">SUM(D90:L90)</f>
        <v>159.40768002363595</v>
      </c>
    </row>
    <row r="91" spans="2:13" x14ac:dyDescent="0.2">
      <c r="B91" s="1" t="s">
        <v>80</v>
      </c>
      <c r="C91" s="13">
        <v>1</v>
      </c>
      <c r="D91" s="43"/>
      <c r="E91" s="43"/>
      <c r="F91" s="70"/>
      <c r="G91" s="70"/>
      <c r="H91" s="70"/>
      <c r="I91" s="70"/>
      <c r="J91" s="70"/>
      <c r="K91" s="70">
        <f t="shared" ref="K91:K111" si="12">$K$88*C91</f>
        <v>19.130380388841925</v>
      </c>
      <c r="L91" s="70">
        <f t="shared" ref="L91:L111" si="13">$L$88*C91</f>
        <v>46.373487000804069</v>
      </c>
      <c r="M91" s="43">
        <f>SUM(D91:L91)</f>
        <v>65.50386738964599</v>
      </c>
    </row>
    <row r="92" spans="2:13" x14ac:dyDescent="0.2">
      <c r="B92" s="1" t="s">
        <v>81</v>
      </c>
      <c r="C92" s="13">
        <v>1</v>
      </c>
      <c r="D92" s="43">
        <f t="shared" si="4"/>
        <v>5.1051748251748243</v>
      </c>
      <c r="E92" s="43">
        <f t="shared" si="5"/>
        <v>3.8818149592343141</v>
      </c>
      <c r="F92" s="70">
        <f t="shared" si="6"/>
        <v>17.50345654345654</v>
      </c>
      <c r="G92" s="70">
        <f t="shared" si="7"/>
        <v>2.6018651618651618</v>
      </c>
      <c r="H92" s="70">
        <f t="shared" si="8"/>
        <v>35.80737603859555</v>
      </c>
      <c r="I92" s="70">
        <f t="shared" si="9"/>
        <v>48.13450549450549</v>
      </c>
      <c r="J92" s="70">
        <f t="shared" si="10"/>
        <v>46.373487000804069</v>
      </c>
      <c r="K92" s="70">
        <f t="shared" si="12"/>
        <v>19.130380388841925</v>
      </c>
      <c r="L92" s="70">
        <f t="shared" si="13"/>
        <v>46.373487000804069</v>
      </c>
      <c r="M92" s="43">
        <f t="shared" si="11"/>
        <v>224.91154741328194</v>
      </c>
    </row>
    <row r="93" spans="2:13" x14ac:dyDescent="0.2">
      <c r="B93" s="1" t="s">
        <v>82</v>
      </c>
      <c r="C93" s="4">
        <v>1</v>
      </c>
      <c r="D93" s="43"/>
      <c r="E93" s="43"/>
      <c r="F93" s="70"/>
      <c r="G93" s="70"/>
      <c r="H93" s="70"/>
      <c r="I93" s="70"/>
      <c r="J93" s="70">
        <f t="shared" si="10"/>
        <v>46.373487000804069</v>
      </c>
      <c r="K93" s="70">
        <f t="shared" si="12"/>
        <v>19.130380388841925</v>
      </c>
      <c r="L93" s="70">
        <f t="shared" si="13"/>
        <v>46.373487000804069</v>
      </c>
      <c r="M93" s="43">
        <f t="shared" si="11"/>
        <v>111.87735439045005</v>
      </c>
    </row>
    <row r="94" spans="2:13" x14ac:dyDescent="0.2">
      <c r="B94" s="1" t="s">
        <v>83</v>
      </c>
      <c r="C94" s="13">
        <v>1</v>
      </c>
      <c r="D94" s="43">
        <f t="shared" si="4"/>
        <v>5.1051748251748243</v>
      </c>
      <c r="E94" s="43">
        <f t="shared" si="5"/>
        <v>3.8818149592343141</v>
      </c>
      <c r="F94" s="70">
        <f t="shared" si="6"/>
        <v>17.50345654345654</v>
      </c>
      <c r="G94" s="70">
        <f t="shared" si="7"/>
        <v>2.6018651618651618</v>
      </c>
      <c r="H94" s="70">
        <f t="shared" si="8"/>
        <v>35.80737603859555</v>
      </c>
      <c r="I94" s="70">
        <f t="shared" si="9"/>
        <v>48.13450549450549</v>
      </c>
      <c r="J94" s="70">
        <f t="shared" si="10"/>
        <v>46.373487000804069</v>
      </c>
      <c r="K94" s="70"/>
      <c r="L94" s="70"/>
      <c r="M94" s="43">
        <f t="shared" si="11"/>
        <v>159.40768002363595</v>
      </c>
    </row>
    <row r="95" spans="2:13" x14ac:dyDescent="0.2">
      <c r="B95" s="1" t="s">
        <v>84</v>
      </c>
      <c r="C95" s="13">
        <v>1</v>
      </c>
      <c r="D95" s="43"/>
      <c r="E95" s="43"/>
      <c r="F95" s="70"/>
      <c r="G95" s="70"/>
      <c r="H95" s="70"/>
      <c r="I95" s="70"/>
      <c r="J95" s="70"/>
      <c r="K95" s="70"/>
      <c r="L95" s="70">
        <f t="shared" si="13"/>
        <v>46.373487000804069</v>
      </c>
      <c r="M95" s="43">
        <f t="shared" si="11"/>
        <v>46.373487000804069</v>
      </c>
    </row>
    <row r="96" spans="2:13" x14ac:dyDescent="0.2">
      <c r="B96" s="1" t="s">
        <v>85</v>
      </c>
      <c r="C96" s="13">
        <v>1</v>
      </c>
      <c r="D96" s="43">
        <f t="shared" si="4"/>
        <v>5.1051748251748243</v>
      </c>
      <c r="E96" s="43">
        <f t="shared" si="5"/>
        <v>3.8818149592343141</v>
      </c>
      <c r="F96" s="70">
        <f t="shared" si="6"/>
        <v>17.50345654345654</v>
      </c>
      <c r="G96" s="70">
        <f t="shared" si="7"/>
        <v>2.6018651618651618</v>
      </c>
      <c r="H96" s="70">
        <f t="shared" si="8"/>
        <v>35.80737603859555</v>
      </c>
      <c r="I96" s="70">
        <f t="shared" si="9"/>
        <v>48.13450549450549</v>
      </c>
      <c r="J96" s="70">
        <f t="shared" si="10"/>
        <v>46.373487000804069</v>
      </c>
      <c r="K96" s="70">
        <f t="shared" si="12"/>
        <v>19.130380388841925</v>
      </c>
      <c r="L96" s="70">
        <f t="shared" si="13"/>
        <v>46.373487000804069</v>
      </c>
      <c r="M96" s="43">
        <f t="shared" si="11"/>
        <v>224.91154741328194</v>
      </c>
    </row>
    <row r="97" spans="2:13" x14ac:dyDescent="0.2">
      <c r="B97" s="1" t="s">
        <v>86</v>
      </c>
      <c r="C97" s="4">
        <v>1</v>
      </c>
      <c r="D97" s="43">
        <f t="shared" si="4"/>
        <v>5.1051748251748243</v>
      </c>
      <c r="E97" s="43">
        <f t="shared" si="5"/>
        <v>3.8818149592343141</v>
      </c>
      <c r="F97" s="70">
        <f t="shared" si="6"/>
        <v>17.50345654345654</v>
      </c>
      <c r="G97" s="70">
        <f t="shared" si="7"/>
        <v>2.6018651618651618</v>
      </c>
      <c r="H97" s="70">
        <f t="shared" si="8"/>
        <v>35.80737603859555</v>
      </c>
      <c r="I97" s="70">
        <f t="shared" si="9"/>
        <v>48.13450549450549</v>
      </c>
      <c r="J97" s="70">
        <f t="shared" si="10"/>
        <v>46.373487000804069</v>
      </c>
      <c r="K97" s="70">
        <f t="shared" si="12"/>
        <v>19.130380388841925</v>
      </c>
      <c r="L97" s="70"/>
      <c r="M97" s="43">
        <f t="shared" si="11"/>
        <v>178.53806041247788</v>
      </c>
    </row>
    <row r="98" spans="2:13" x14ac:dyDescent="0.2">
      <c r="B98" s="1" t="s">
        <v>87</v>
      </c>
      <c r="C98" s="4">
        <v>1</v>
      </c>
      <c r="D98" s="43"/>
      <c r="E98" s="43"/>
      <c r="F98" s="70"/>
      <c r="G98" s="70"/>
      <c r="H98" s="70"/>
      <c r="I98" s="70"/>
      <c r="J98" s="70"/>
      <c r="K98" s="70"/>
      <c r="L98" s="70">
        <f t="shared" si="13"/>
        <v>46.373487000804069</v>
      </c>
      <c r="M98" s="43">
        <f t="shared" si="11"/>
        <v>46.373487000804069</v>
      </c>
    </row>
    <row r="99" spans="2:13" x14ac:dyDescent="0.2">
      <c r="B99" s="1" t="s">
        <v>88</v>
      </c>
      <c r="C99" s="4">
        <v>1</v>
      </c>
      <c r="D99" s="43"/>
      <c r="E99" s="43"/>
      <c r="F99" s="70"/>
      <c r="G99" s="70"/>
      <c r="H99" s="70">
        <f t="shared" si="8"/>
        <v>35.80737603859555</v>
      </c>
      <c r="I99" s="70">
        <f t="shared" si="9"/>
        <v>48.13450549450549</v>
      </c>
      <c r="J99" s="70">
        <f t="shared" si="10"/>
        <v>46.373487000804069</v>
      </c>
      <c r="K99" s="70">
        <f t="shared" si="12"/>
        <v>19.130380388841925</v>
      </c>
      <c r="L99" s="70">
        <f t="shared" si="13"/>
        <v>46.373487000804069</v>
      </c>
      <c r="M99" s="43">
        <f t="shared" si="11"/>
        <v>195.8192359235511</v>
      </c>
    </row>
    <row r="100" spans="2:13" x14ac:dyDescent="0.2">
      <c r="B100" s="1" t="s">
        <v>89</v>
      </c>
      <c r="C100" s="4">
        <v>1</v>
      </c>
      <c r="D100" s="43"/>
      <c r="E100" s="43"/>
      <c r="F100" s="70"/>
      <c r="G100" s="70"/>
      <c r="H100" s="70">
        <f t="shared" si="8"/>
        <v>35.80737603859555</v>
      </c>
      <c r="I100" s="70">
        <f t="shared" si="9"/>
        <v>48.13450549450549</v>
      </c>
      <c r="J100" s="70">
        <f t="shared" si="10"/>
        <v>46.373487000804069</v>
      </c>
      <c r="K100" s="70">
        <f t="shared" si="12"/>
        <v>19.130380388841925</v>
      </c>
      <c r="L100" s="70">
        <f t="shared" si="13"/>
        <v>46.373487000804069</v>
      </c>
      <c r="M100" s="43">
        <f t="shared" si="11"/>
        <v>195.8192359235511</v>
      </c>
    </row>
    <row r="101" spans="2:13" x14ac:dyDescent="0.2">
      <c r="B101" s="1" t="s">
        <v>90</v>
      </c>
      <c r="C101" s="13">
        <v>1</v>
      </c>
      <c r="D101" s="43">
        <f t="shared" si="4"/>
        <v>5.1051748251748243</v>
      </c>
      <c r="E101" s="43">
        <f t="shared" si="5"/>
        <v>3.8818149592343141</v>
      </c>
      <c r="F101" s="70">
        <f t="shared" si="6"/>
        <v>17.50345654345654</v>
      </c>
      <c r="G101" s="70">
        <f t="shared" si="7"/>
        <v>2.6018651618651618</v>
      </c>
      <c r="H101" s="70">
        <f t="shared" si="8"/>
        <v>35.80737603859555</v>
      </c>
      <c r="I101" s="70">
        <f t="shared" si="9"/>
        <v>48.13450549450549</v>
      </c>
      <c r="J101" s="70">
        <f t="shared" si="10"/>
        <v>46.373487000804069</v>
      </c>
      <c r="K101" s="70">
        <f t="shared" si="12"/>
        <v>19.130380388841925</v>
      </c>
      <c r="L101" s="70">
        <f t="shared" si="13"/>
        <v>46.373487000804069</v>
      </c>
      <c r="M101" s="43">
        <f t="shared" si="11"/>
        <v>224.91154741328194</v>
      </c>
    </row>
    <row r="102" spans="2:13" x14ac:dyDescent="0.2">
      <c r="B102" s="1" t="s">
        <v>91</v>
      </c>
      <c r="C102" s="13">
        <v>1</v>
      </c>
      <c r="D102" s="43">
        <f t="shared" si="4"/>
        <v>5.1051748251748243</v>
      </c>
      <c r="E102" s="43">
        <f t="shared" si="5"/>
        <v>3.8818149592343141</v>
      </c>
      <c r="F102" s="70">
        <f t="shared" si="6"/>
        <v>17.50345654345654</v>
      </c>
      <c r="G102" s="70">
        <f t="shared" si="7"/>
        <v>2.6018651618651618</v>
      </c>
      <c r="H102" s="70">
        <f t="shared" si="8"/>
        <v>35.80737603859555</v>
      </c>
      <c r="I102" s="70">
        <f t="shared" si="9"/>
        <v>48.13450549450549</v>
      </c>
      <c r="J102" s="70">
        <f t="shared" si="10"/>
        <v>46.373487000804069</v>
      </c>
      <c r="K102" s="70">
        <f t="shared" si="12"/>
        <v>19.130380388841925</v>
      </c>
      <c r="L102" s="70">
        <f t="shared" si="13"/>
        <v>46.373487000804069</v>
      </c>
      <c r="M102" s="43">
        <f t="shared" si="11"/>
        <v>224.91154741328194</v>
      </c>
    </row>
    <row r="103" spans="2:13" x14ac:dyDescent="0.2">
      <c r="B103" s="1" t="s">
        <v>92</v>
      </c>
      <c r="C103" s="13">
        <v>1</v>
      </c>
      <c r="D103" s="43">
        <f t="shared" si="4"/>
        <v>5.1051748251748243</v>
      </c>
      <c r="E103" s="43">
        <f t="shared" si="5"/>
        <v>3.8818149592343141</v>
      </c>
      <c r="F103" s="70">
        <f t="shared" si="6"/>
        <v>17.50345654345654</v>
      </c>
      <c r="G103" s="70">
        <f t="shared" si="7"/>
        <v>2.6018651618651618</v>
      </c>
      <c r="H103" s="70">
        <f t="shared" si="8"/>
        <v>35.80737603859555</v>
      </c>
      <c r="I103" s="70">
        <f t="shared" si="9"/>
        <v>48.13450549450549</v>
      </c>
      <c r="J103" s="70">
        <f t="shared" si="10"/>
        <v>46.373487000804069</v>
      </c>
      <c r="K103" s="70">
        <f t="shared" si="12"/>
        <v>19.130380388841925</v>
      </c>
      <c r="L103" s="70">
        <f t="shared" si="13"/>
        <v>46.373487000804069</v>
      </c>
      <c r="M103" s="43">
        <f t="shared" si="11"/>
        <v>224.91154741328194</v>
      </c>
    </row>
    <row r="104" spans="2:13" x14ac:dyDescent="0.2">
      <c r="B104" s="1" t="s">
        <v>93</v>
      </c>
      <c r="C104" s="13">
        <v>2</v>
      </c>
      <c r="D104" s="43">
        <f t="shared" si="4"/>
        <v>10.210349650349649</v>
      </c>
      <c r="E104" s="43">
        <f t="shared" si="5"/>
        <v>7.7636299184686282</v>
      </c>
      <c r="F104" s="70">
        <f t="shared" si="6"/>
        <v>35.00691308691308</v>
      </c>
      <c r="G104" s="70">
        <f t="shared" si="7"/>
        <v>5.2037303237303236</v>
      </c>
      <c r="H104" s="70">
        <f t="shared" si="8"/>
        <v>71.614752077191099</v>
      </c>
      <c r="I104" s="70"/>
      <c r="J104" s="70"/>
      <c r="K104" s="70"/>
      <c r="L104" s="70"/>
      <c r="M104" s="43">
        <f t="shared" si="11"/>
        <v>129.79937505665276</v>
      </c>
    </row>
    <row r="105" spans="2:13" x14ac:dyDescent="0.2">
      <c r="B105" s="1" t="s">
        <v>94</v>
      </c>
      <c r="C105" s="13">
        <v>1</v>
      </c>
      <c r="D105" s="43"/>
      <c r="E105" s="43"/>
      <c r="F105" s="70"/>
      <c r="G105" s="70"/>
      <c r="H105" s="70"/>
      <c r="I105" s="70"/>
      <c r="J105" s="70">
        <f>$J$88*C105</f>
        <v>46.373487000804069</v>
      </c>
      <c r="K105" s="70">
        <f>$K$88*C105</f>
        <v>19.130380388841925</v>
      </c>
      <c r="L105" s="70">
        <f>$L$88*C105</f>
        <v>46.373487000804069</v>
      </c>
      <c r="M105" s="43">
        <f>SUM(D105:L105)</f>
        <v>111.87735439045005</v>
      </c>
    </row>
    <row r="106" spans="2:13" x14ac:dyDescent="0.2">
      <c r="B106" s="1" t="s">
        <v>95</v>
      </c>
      <c r="C106" s="13">
        <v>1</v>
      </c>
      <c r="D106" s="43">
        <f t="shared" si="4"/>
        <v>5.1051748251748243</v>
      </c>
      <c r="E106" s="43">
        <f t="shared" si="5"/>
        <v>3.8818149592343141</v>
      </c>
      <c r="F106" s="70">
        <f t="shared" si="6"/>
        <v>17.50345654345654</v>
      </c>
      <c r="G106" s="70">
        <f t="shared" si="7"/>
        <v>2.6018651618651618</v>
      </c>
      <c r="H106" s="70">
        <f t="shared" si="8"/>
        <v>35.80737603859555</v>
      </c>
      <c r="I106" s="70">
        <f t="shared" si="9"/>
        <v>48.13450549450549</v>
      </c>
      <c r="J106" s="70">
        <f t="shared" si="10"/>
        <v>46.373487000804069</v>
      </c>
      <c r="K106" s="70">
        <f t="shared" si="12"/>
        <v>19.130380388841925</v>
      </c>
      <c r="L106" s="70">
        <f t="shared" si="13"/>
        <v>46.373487000804069</v>
      </c>
      <c r="M106" s="43">
        <f t="shared" si="11"/>
        <v>224.91154741328194</v>
      </c>
    </row>
    <row r="107" spans="2:13" x14ac:dyDescent="0.2">
      <c r="B107" s="1" t="s">
        <v>96</v>
      </c>
      <c r="C107" s="13">
        <v>1</v>
      </c>
      <c r="D107" s="43">
        <f t="shared" si="4"/>
        <v>5.1051748251748243</v>
      </c>
      <c r="E107" s="43">
        <f t="shared" si="5"/>
        <v>3.8818149592343141</v>
      </c>
      <c r="F107" s="70">
        <f t="shared" si="6"/>
        <v>17.50345654345654</v>
      </c>
      <c r="G107" s="70">
        <f t="shared" si="7"/>
        <v>2.6018651618651618</v>
      </c>
      <c r="H107" s="70">
        <f t="shared" si="8"/>
        <v>35.80737603859555</v>
      </c>
      <c r="I107" s="70">
        <f t="shared" si="9"/>
        <v>48.13450549450549</v>
      </c>
      <c r="J107" s="70">
        <f t="shared" si="10"/>
        <v>46.373487000804069</v>
      </c>
      <c r="K107" s="70">
        <f t="shared" si="12"/>
        <v>19.130380388841925</v>
      </c>
      <c r="L107" s="70">
        <f t="shared" si="13"/>
        <v>46.373487000804069</v>
      </c>
      <c r="M107" s="43">
        <f t="shared" si="11"/>
        <v>224.91154741328194</v>
      </c>
    </row>
    <row r="108" spans="2:13" x14ac:dyDescent="0.2">
      <c r="B108" s="1" t="s">
        <v>97</v>
      </c>
      <c r="C108" s="13">
        <v>1</v>
      </c>
      <c r="D108" s="43">
        <f t="shared" si="4"/>
        <v>5.1051748251748243</v>
      </c>
      <c r="E108" s="43">
        <f t="shared" si="5"/>
        <v>3.8818149592343141</v>
      </c>
      <c r="F108" s="70">
        <f t="shared" si="6"/>
        <v>17.50345654345654</v>
      </c>
      <c r="G108" s="70">
        <f t="shared" si="7"/>
        <v>2.6018651618651618</v>
      </c>
      <c r="H108" s="70">
        <f t="shared" si="8"/>
        <v>35.80737603859555</v>
      </c>
      <c r="I108" s="70">
        <f t="shared" si="9"/>
        <v>48.13450549450549</v>
      </c>
      <c r="J108" s="70">
        <f t="shared" si="10"/>
        <v>46.373487000804069</v>
      </c>
      <c r="K108" s="70">
        <f t="shared" si="12"/>
        <v>19.130380388841925</v>
      </c>
      <c r="L108" s="70">
        <f t="shared" si="13"/>
        <v>46.373487000804069</v>
      </c>
      <c r="M108" s="43">
        <f t="shared" si="11"/>
        <v>224.91154741328194</v>
      </c>
    </row>
    <row r="109" spans="2:13" x14ac:dyDescent="0.2">
      <c r="B109" s="1" t="s">
        <v>98</v>
      </c>
      <c r="C109" s="13">
        <v>1</v>
      </c>
      <c r="D109" s="43">
        <f t="shared" si="4"/>
        <v>5.1051748251748243</v>
      </c>
      <c r="E109" s="43"/>
      <c r="F109" s="70"/>
      <c r="G109" s="70"/>
      <c r="H109" s="70"/>
      <c r="I109" s="70"/>
      <c r="J109" s="70"/>
      <c r="K109" s="70"/>
      <c r="L109" s="70"/>
      <c r="M109" s="43">
        <f t="shared" si="11"/>
        <v>5.1051748251748243</v>
      </c>
    </row>
    <row r="110" spans="2:13" s="24" customFormat="1" x14ac:dyDescent="0.2">
      <c r="B110" s="1" t="s">
        <v>99</v>
      </c>
      <c r="C110" s="13">
        <v>2</v>
      </c>
      <c r="D110" s="43"/>
      <c r="E110" s="43"/>
      <c r="F110" s="70"/>
      <c r="G110" s="70">
        <f t="shared" si="7"/>
        <v>5.2037303237303236</v>
      </c>
      <c r="H110" s="70">
        <f t="shared" si="8"/>
        <v>71.614752077191099</v>
      </c>
      <c r="I110" s="70">
        <f t="shared" si="9"/>
        <v>96.26901098901098</v>
      </c>
      <c r="J110" s="70">
        <f t="shared" si="10"/>
        <v>92.746974001608137</v>
      </c>
      <c r="K110" s="70">
        <f t="shared" si="12"/>
        <v>38.260760777683849</v>
      </c>
      <c r="L110" s="70">
        <f t="shared" si="13"/>
        <v>92.746974001608137</v>
      </c>
      <c r="M110" s="43">
        <f t="shared" si="11"/>
        <v>396.84220217083254</v>
      </c>
    </row>
    <row r="111" spans="2:13" x14ac:dyDescent="0.2">
      <c r="B111" s="1" t="s">
        <v>100</v>
      </c>
      <c r="C111" s="13">
        <v>1</v>
      </c>
      <c r="D111" s="43"/>
      <c r="E111" s="43"/>
      <c r="F111" s="70">
        <f t="shared" si="6"/>
        <v>17.50345654345654</v>
      </c>
      <c r="G111" s="70">
        <f t="shared" si="7"/>
        <v>2.6018651618651618</v>
      </c>
      <c r="H111" s="70">
        <f t="shared" si="8"/>
        <v>35.80737603859555</v>
      </c>
      <c r="I111" s="70">
        <f t="shared" si="9"/>
        <v>48.13450549450549</v>
      </c>
      <c r="J111" s="70">
        <f t="shared" si="10"/>
        <v>46.373487000804069</v>
      </c>
      <c r="K111" s="70">
        <f t="shared" si="12"/>
        <v>19.130380388841925</v>
      </c>
      <c r="L111" s="70">
        <f t="shared" si="13"/>
        <v>46.373487000804069</v>
      </c>
      <c r="M111" s="43">
        <f t="shared" si="11"/>
        <v>215.9245576288728</v>
      </c>
    </row>
    <row r="112" spans="2:13" x14ac:dyDescent="0.2">
      <c r="B112" s="1" t="s">
        <v>101</v>
      </c>
      <c r="C112" s="13">
        <v>1</v>
      </c>
      <c r="D112" s="43">
        <f t="shared" si="4"/>
        <v>5.1051748251748243</v>
      </c>
      <c r="E112" s="43">
        <f>C112*$E$88</f>
        <v>3.8818149592343141</v>
      </c>
      <c r="F112" s="70">
        <f>$F$88*C112</f>
        <v>17.50345654345654</v>
      </c>
      <c r="G112" s="70">
        <f>$G$88*C112</f>
        <v>2.6018651618651618</v>
      </c>
      <c r="H112" s="70">
        <f>$H$88*C112</f>
        <v>35.80737603859555</v>
      </c>
      <c r="I112" s="70">
        <f>$I$88*C112</f>
        <v>48.13450549450549</v>
      </c>
      <c r="J112" s="70">
        <f>$J$88*C112</f>
        <v>46.373487000804069</v>
      </c>
      <c r="K112" s="70">
        <f>$K$88*C112</f>
        <v>19.130380388841925</v>
      </c>
      <c r="L112" s="70">
        <f>$L$88*C112</f>
        <v>46.373487000804069</v>
      </c>
      <c r="M112" s="43">
        <f>SUM(D112:L112)</f>
        <v>224.91154741328194</v>
      </c>
    </row>
    <row r="113" spans="2:13" x14ac:dyDescent="0.2">
      <c r="B113" s="95"/>
      <c r="C113" s="65"/>
      <c r="D113" s="66"/>
      <c r="E113" s="66"/>
      <c r="F113" s="67"/>
      <c r="G113" s="67"/>
      <c r="H113" s="67"/>
      <c r="I113" s="67"/>
      <c r="J113" s="68"/>
      <c r="K113" s="72" t="s">
        <v>26</v>
      </c>
      <c r="L113" s="73"/>
      <c r="M113" s="43">
        <f>SUM(M89:M112)</f>
        <v>4380.24</v>
      </c>
    </row>
    <row r="114" spans="2:13" ht="12" customHeight="1" x14ac:dyDescent="0.2"/>
    <row r="115" spans="2:13" ht="24" customHeight="1" x14ac:dyDescent="0.2">
      <c r="B115" s="71" t="s">
        <v>76</v>
      </c>
    </row>
    <row r="117" spans="2:13" ht="56" x14ac:dyDescent="0.2">
      <c r="B117" s="44" t="s">
        <v>60</v>
      </c>
      <c r="C117" s="45" t="s">
        <v>35</v>
      </c>
      <c r="D117" s="102" t="s">
        <v>14</v>
      </c>
      <c r="E117" s="101" t="s">
        <v>109</v>
      </c>
      <c r="F117" s="46" t="s">
        <v>28</v>
      </c>
      <c r="G117" s="46" t="s">
        <v>29</v>
      </c>
      <c r="H117" s="46" t="s">
        <v>36</v>
      </c>
      <c r="I117" s="44" t="s">
        <v>30</v>
      </c>
      <c r="J117" s="60"/>
    </row>
    <row r="118" spans="2:13" x14ac:dyDescent="0.2">
      <c r="B118" s="93" t="s">
        <v>78</v>
      </c>
      <c r="C118" s="47">
        <v>69.09</v>
      </c>
      <c r="D118" s="103">
        <v>12</v>
      </c>
      <c r="E118" s="48">
        <f>C118*D118</f>
        <v>829.08</v>
      </c>
      <c r="F118" s="104">
        <v>337.37</v>
      </c>
      <c r="G118" s="104">
        <v>784.19</v>
      </c>
      <c r="H118" s="14">
        <f>SUM(F118:G118)</f>
        <v>1121.56</v>
      </c>
      <c r="I118" s="62">
        <f>H118-E118</f>
        <v>292.4799999999999</v>
      </c>
      <c r="J118" s="61"/>
    </row>
    <row r="119" spans="2:13" s="24" customFormat="1" x14ac:dyDescent="0.2">
      <c r="B119" s="94" t="s">
        <v>79</v>
      </c>
      <c r="C119" s="47">
        <v>40.9</v>
      </c>
      <c r="D119" s="103">
        <v>9</v>
      </c>
      <c r="E119" s="48">
        <f>D119*C119</f>
        <v>368.09999999999997</v>
      </c>
      <c r="F119" s="104">
        <v>159.41</v>
      </c>
      <c r="G119" s="104">
        <v>280.33</v>
      </c>
      <c r="H119" s="14">
        <f>F119+G119</f>
        <v>439.74</v>
      </c>
      <c r="I119" s="62">
        <f>H119-E119</f>
        <v>71.640000000000043</v>
      </c>
      <c r="J119" s="61"/>
    </row>
    <row r="120" spans="2:13" s="24" customFormat="1" x14ac:dyDescent="0.2">
      <c r="B120" s="93" t="s">
        <v>80</v>
      </c>
      <c r="C120" s="47">
        <v>50</v>
      </c>
      <c r="D120" s="103">
        <v>3</v>
      </c>
      <c r="E120" s="48">
        <f>D120*C120</f>
        <v>150</v>
      </c>
      <c r="F120" s="104">
        <v>65.5</v>
      </c>
      <c r="G120" s="104">
        <v>93.44</v>
      </c>
      <c r="H120" s="14">
        <f>F120+G120</f>
        <v>158.94</v>
      </c>
      <c r="I120" s="62">
        <f>H120-E120</f>
        <v>8.9399999999999977</v>
      </c>
      <c r="J120" s="61"/>
    </row>
    <row r="121" spans="2:13" x14ac:dyDescent="0.2">
      <c r="B121" s="94" t="s">
        <v>81</v>
      </c>
      <c r="C121" s="47">
        <v>51.13</v>
      </c>
      <c r="D121" s="103">
        <v>12</v>
      </c>
      <c r="E121" s="48">
        <f>D121*C121</f>
        <v>613.56000000000006</v>
      </c>
      <c r="F121" s="104">
        <v>224.91</v>
      </c>
      <c r="G121" s="104">
        <v>476.38</v>
      </c>
      <c r="H121" s="14">
        <f t="shared" ref="H121:H141" si="14">SUM(F121:G121)</f>
        <v>701.29</v>
      </c>
      <c r="I121" s="62">
        <f t="shared" ref="I121:I141" si="15">H121-E121</f>
        <v>87.729999999999905</v>
      </c>
      <c r="J121" s="61"/>
    </row>
    <row r="122" spans="2:13" x14ac:dyDescent="0.2">
      <c r="B122" s="93" t="s">
        <v>82</v>
      </c>
      <c r="C122" s="47">
        <v>50</v>
      </c>
      <c r="D122" s="103">
        <v>5.5</v>
      </c>
      <c r="E122" s="48">
        <f>D122*C122</f>
        <v>275</v>
      </c>
      <c r="F122" s="104">
        <v>111.88</v>
      </c>
      <c r="G122" s="104">
        <v>214.98</v>
      </c>
      <c r="H122" s="14">
        <f t="shared" si="14"/>
        <v>326.86</v>
      </c>
      <c r="I122" s="62">
        <f t="shared" si="15"/>
        <v>51.860000000000014</v>
      </c>
      <c r="J122" s="61"/>
    </row>
    <row r="123" spans="2:13" x14ac:dyDescent="0.2">
      <c r="B123" s="94" t="s">
        <v>83</v>
      </c>
      <c r="C123" s="47">
        <v>50</v>
      </c>
      <c r="D123" s="103">
        <v>9</v>
      </c>
      <c r="E123" s="48">
        <f>D123*C123</f>
        <v>450</v>
      </c>
      <c r="F123" s="104">
        <v>159.41</v>
      </c>
      <c r="G123" s="104">
        <v>340.79</v>
      </c>
      <c r="H123" s="14">
        <f t="shared" si="14"/>
        <v>500.20000000000005</v>
      </c>
      <c r="I123" s="62">
        <f t="shared" si="15"/>
        <v>50.200000000000045</v>
      </c>
      <c r="J123" s="61"/>
    </row>
    <row r="124" spans="2:13" x14ac:dyDescent="0.2">
      <c r="B124" s="93" t="s">
        <v>84</v>
      </c>
      <c r="C124" s="47">
        <v>50</v>
      </c>
      <c r="D124" s="103">
        <v>2</v>
      </c>
      <c r="E124" s="48">
        <f>D124*C124</f>
        <v>100</v>
      </c>
      <c r="F124" s="104">
        <v>46.37</v>
      </c>
      <c r="G124" s="104">
        <v>75.73</v>
      </c>
      <c r="H124" s="14">
        <f t="shared" si="14"/>
        <v>122.1</v>
      </c>
      <c r="I124" s="62">
        <f t="shared" si="15"/>
        <v>22.099999999999994</v>
      </c>
      <c r="J124" s="61"/>
    </row>
    <row r="125" spans="2:13" x14ac:dyDescent="0.2">
      <c r="B125" s="94" t="s">
        <v>85</v>
      </c>
      <c r="C125" s="47">
        <v>50</v>
      </c>
      <c r="D125" s="103">
        <v>12</v>
      </c>
      <c r="E125" s="48">
        <f>D125*C125</f>
        <v>600</v>
      </c>
      <c r="F125" s="104">
        <v>224.91</v>
      </c>
      <c r="G125" s="104">
        <v>454.39</v>
      </c>
      <c r="H125" s="14">
        <f t="shared" si="14"/>
        <v>679.3</v>
      </c>
      <c r="I125" s="62">
        <f t="shared" si="15"/>
        <v>79.299999999999955</v>
      </c>
      <c r="J125" s="61"/>
    </row>
    <row r="126" spans="2:13" x14ac:dyDescent="0.2">
      <c r="B126" s="93" t="s">
        <v>86</v>
      </c>
      <c r="C126" s="47">
        <v>51.13</v>
      </c>
      <c r="D126" s="103">
        <v>10</v>
      </c>
      <c r="E126" s="48">
        <f>D126*C126</f>
        <v>511.3</v>
      </c>
      <c r="F126" s="104">
        <v>178.54</v>
      </c>
      <c r="G126" s="104">
        <v>396.98</v>
      </c>
      <c r="H126" s="14">
        <f t="shared" si="14"/>
        <v>575.52</v>
      </c>
      <c r="I126" s="62">
        <f t="shared" si="15"/>
        <v>64.21999999999997</v>
      </c>
      <c r="J126" s="61"/>
    </row>
    <row r="127" spans="2:13" x14ac:dyDescent="0.2">
      <c r="B127" s="94" t="s">
        <v>87</v>
      </c>
      <c r="C127" s="47">
        <v>50</v>
      </c>
      <c r="D127" s="103">
        <v>2</v>
      </c>
      <c r="E127" s="48">
        <f>D127*C127</f>
        <v>100</v>
      </c>
      <c r="F127" s="104">
        <v>46.37</v>
      </c>
      <c r="G127" s="104">
        <v>79.400000000000006</v>
      </c>
      <c r="H127" s="14">
        <f t="shared" si="14"/>
        <v>125.77000000000001</v>
      </c>
      <c r="I127" s="62">
        <f t="shared" si="15"/>
        <v>25.77000000000001</v>
      </c>
      <c r="J127" s="61"/>
    </row>
    <row r="128" spans="2:13" x14ac:dyDescent="0.2">
      <c r="B128" s="93" t="s">
        <v>88</v>
      </c>
      <c r="C128" s="47">
        <v>50</v>
      </c>
      <c r="D128" s="103">
        <v>10</v>
      </c>
      <c r="E128" s="48">
        <f>D128*C128</f>
        <v>500</v>
      </c>
      <c r="F128" s="104">
        <v>195.82</v>
      </c>
      <c r="G128" s="104">
        <v>390.87</v>
      </c>
      <c r="H128" s="14">
        <f t="shared" si="14"/>
        <v>586.69000000000005</v>
      </c>
      <c r="I128" s="62">
        <f t="shared" si="15"/>
        <v>86.690000000000055</v>
      </c>
      <c r="J128" s="61"/>
    </row>
    <row r="129" spans="2:14" x14ac:dyDescent="0.2">
      <c r="B129" s="94" t="s">
        <v>89</v>
      </c>
      <c r="C129" s="47">
        <v>50</v>
      </c>
      <c r="D129" s="103">
        <v>10</v>
      </c>
      <c r="E129" s="48">
        <f>D129*C129</f>
        <v>500</v>
      </c>
      <c r="F129" s="104">
        <v>195.82</v>
      </c>
      <c r="G129" s="104">
        <v>378.66</v>
      </c>
      <c r="H129" s="14">
        <f t="shared" si="14"/>
        <v>574.48</v>
      </c>
      <c r="I129" s="62">
        <f t="shared" si="15"/>
        <v>74.480000000000018</v>
      </c>
      <c r="J129" s="61"/>
    </row>
    <row r="130" spans="2:14" x14ac:dyDescent="0.2">
      <c r="B130" s="93" t="s">
        <v>90</v>
      </c>
      <c r="C130" s="47">
        <v>51.13</v>
      </c>
      <c r="D130" s="103">
        <v>12</v>
      </c>
      <c r="E130" s="48">
        <f>D130*C130</f>
        <v>613.56000000000006</v>
      </c>
      <c r="F130" s="104">
        <v>224.91</v>
      </c>
      <c r="G130" s="104">
        <v>454.39</v>
      </c>
      <c r="H130" s="14">
        <f t="shared" si="14"/>
        <v>679.3</v>
      </c>
      <c r="I130" s="62">
        <f t="shared" si="15"/>
        <v>65.739999999999895</v>
      </c>
      <c r="J130" s="61"/>
    </row>
    <row r="131" spans="2:14" x14ac:dyDescent="0.2">
      <c r="B131" s="94" t="s">
        <v>91</v>
      </c>
      <c r="C131" s="47">
        <v>50</v>
      </c>
      <c r="D131" s="103">
        <v>12</v>
      </c>
      <c r="E131" s="48">
        <f>D131*C131</f>
        <v>600</v>
      </c>
      <c r="F131" s="104">
        <v>224.91</v>
      </c>
      <c r="G131" s="104">
        <v>476.38</v>
      </c>
      <c r="H131" s="14">
        <f>SUM(F131:G131)</f>
        <v>701.29</v>
      </c>
      <c r="I131" s="62">
        <f t="shared" si="15"/>
        <v>101.28999999999996</v>
      </c>
      <c r="J131" s="61"/>
    </row>
    <row r="132" spans="2:14" x14ac:dyDescent="0.2">
      <c r="B132" s="93" t="s">
        <v>92</v>
      </c>
      <c r="C132" s="47">
        <v>51.13</v>
      </c>
      <c r="D132" s="103">
        <v>12</v>
      </c>
      <c r="E132" s="48">
        <f>D132*C132</f>
        <v>613.56000000000006</v>
      </c>
      <c r="F132" s="104">
        <v>224.91</v>
      </c>
      <c r="G132" s="104">
        <v>469.05</v>
      </c>
      <c r="H132" s="14">
        <f t="shared" si="14"/>
        <v>693.96</v>
      </c>
      <c r="I132" s="62">
        <f t="shared" si="15"/>
        <v>80.399999999999977</v>
      </c>
      <c r="J132" s="61"/>
    </row>
    <row r="133" spans="2:14" x14ac:dyDescent="0.2">
      <c r="B133" s="94" t="s">
        <v>93</v>
      </c>
      <c r="C133" s="47">
        <v>60</v>
      </c>
      <c r="D133" s="103">
        <v>4</v>
      </c>
      <c r="E133" s="48">
        <f>D133*C133</f>
        <v>240</v>
      </c>
      <c r="F133" s="104">
        <v>129.80000000000001</v>
      </c>
      <c r="G133" s="104">
        <v>151.46</v>
      </c>
      <c r="H133" s="14">
        <f t="shared" si="14"/>
        <v>281.26</v>
      </c>
      <c r="I133" s="62">
        <f t="shared" si="15"/>
        <v>41.259999999999991</v>
      </c>
      <c r="J133" s="61"/>
    </row>
    <row r="134" spans="2:14" x14ac:dyDescent="0.2">
      <c r="B134" s="93" t="s">
        <v>94</v>
      </c>
      <c r="C134" s="47">
        <v>50</v>
      </c>
      <c r="D134" s="103">
        <v>5.5</v>
      </c>
      <c r="E134" s="48">
        <f>D134*C134</f>
        <v>275</v>
      </c>
      <c r="F134" s="104">
        <v>111.88</v>
      </c>
      <c r="G134" s="104">
        <v>208.26</v>
      </c>
      <c r="H134" s="14">
        <f t="shared" si="14"/>
        <v>320.14</v>
      </c>
      <c r="I134" s="62">
        <f>H134-E134</f>
        <v>45.139999999999986</v>
      </c>
      <c r="J134" s="61"/>
    </row>
    <row r="135" spans="2:14" x14ac:dyDescent="0.2">
      <c r="B135" s="94" t="s">
        <v>95</v>
      </c>
      <c r="C135" s="47">
        <v>51.13</v>
      </c>
      <c r="D135" s="103">
        <v>12</v>
      </c>
      <c r="E135" s="48">
        <f>D135*C135</f>
        <v>613.56000000000006</v>
      </c>
      <c r="F135" s="104">
        <v>224.91</v>
      </c>
      <c r="G135" s="104">
        <v>454.39</v>
      </c>
      <c r="H135" s="14">
        <f t="shared" si="14"/>
        <v>679.3</v>
      </c>
      <c r="I135" s="62">
        <f t="shared" si="15"/>
        <v>65.739999999999895</v>
      </c>
      <c r="J135" s="61"/>
    </row>
    <row r="136" spans="2:14" x14ac:dyDescent="0.2">
      <c r="B136" s="93" t="s">
        <v>96</v>
      </c>
      <c r="C136" s="47">
        <v>50</v>
      </c>
      <c r="D136" s="103">
        <v>12</v>
      </c>
      <c r="E136" s="48">
        <f>D136*C136</f>
        <v>600</v>
      </c>
      <c r="F136" s="104">
        <v>224.91</v>
      </c>
      <c r="G136" s="104">
        <v>476.38</v>
      </c>
      <c r="H136" s="14">
        <f t="shared" si="14"/>
        <v>701.29</v>
      </c>
      <c r="I136" s="62">
        <f t="shared" si="15"/>
        <v>101.28999999999996</v>
      </c>
      <c r="J136" s="61"/>
    </row>
    <row r="137" spans="2:14" x14ac:dyDescent="0.2">
      <c r="B137" s="94" t="s">
        <v>97</v>
      </c>
      <c r="C137" s="47">
        <v>56.24</v>
      </c>
      <c r="D137" s="103">
        <v>12</v>
      </c>
      <c r="E137" s="48">
        <f>D137*C137</f>
        <v>674.88</v>
      </c>
      <c r="F137" s="104">
        <v>224.91</v>
      </c>
      <c r="G137" s="104">
        <v>469.05</v>
      </c>
      <c r="H137" s="14">
        <f t="shared" si="14"/>
        <v>693.96</v>
      </c>
      <c r="I137" s="62">
        <f t="shared" si="15"/>
        <v>19.080000000000041</v>
      </c>
      <c r="J137" s="61"/>
    </row>
    <row r="138" spans="2:14" x14ac:dyDescent="0.2">
      <c r="B138" s="93" t="s">
        <v>98</v>
      </c>
      <c r="C138" s="47">
        <v>51.13</v>
      </c>
      <c r="D138" s="103">
        <v>0.84</v>
      </c>
      <c r="E138" s="48">
        <f>D138*C138</f>
        <v>42.949199999999998</v>
      </c>
      <c r="F138" s="104">
        <v>5.1100000000000003</v>
      </c>
      <c r="G138" s="104">
        <v>28.17</v>
      </c>
      <c r="H138" s="14">
        <f t="shared" si="14"/>
        <v>33.28</v>
      </c>
      <c r="I138" s="62">
        <f t="shared" si="15"/>
        <v>-9.6691999999999965</v>
      </c>
      <c r="J138" s="61"/>
    </row>
    <row r="139" spans="2:14" x14ac:dyDescent="0.2">
      <c r="B139" s="94" t="s">
        <v>99</v>
      </c>
      <c r="C139" s="47">
        <v>40</v>
      </c>
      <c r="D139" s="103">
        <v>11</v>
      </c>
      <c r="E139" s="48">
        <f>D139*C139</f>
        <v>440</v>
      </c>
      <c r="F139" s="104">
        <v>215.92</v>
      </c>
      <c r="G139" s="104">
        <v>369.5</v>
      </c>
      <c r="H139" s="53">
        <f t="shared" si="14"/>
        <v>585.41999999999996</v>
      </c>
      <c r="I139" s="62">
        <f t="shared" si="15"/>
        <v>145.41999999999996</v>
      </c>
      <c r="J139" s="61"/>
    </row>
    <row r="140" spans="2:14" x14ac:dyDescent="0.2">
      <c r="B140" s="93" t="s">
        <v>100</v>
      </c>
      <c r="C140" s="47">
        <v>50</v>
      </c>
      <c r="D140" s="103">
        <v>10</v>
      </c>
      <c r="E140" s="48">
        <f>D140*C140</f>
        <v>500</v>
      </c>
      <c r="F140" s="104">
        <v>396.84</v>
      </c>
      <c r="G140" s="104">
        <v>339.26</v>
      </c>
      <c r="H140" s="53">
        <f t="shared" si="14"/>
        <v>736.09999999999991</v>
      </c>
      <c r="I140" s="62">
        <f t="shared" si="15"/>
        <v>236.09999999999991</v>
      </c>
      <c r="J140" s="61"/>
    </row>
    <row r="141" spans="2:14" x14ac:dyDescent="0.2">
      <c r="B141" s="94" t="s">
        <v>101</v>
      </c>
      <c r="C141" s="47">
        <v>51.13</v>
      </c>
      <c r="D141" s="103">
        <v>12</v>
      </c>
      <c r="E141" s="48">
        <f>D141*C141</f>
        <v>613.56000000000006</v>
      </c>
      <c r="F141" s="104">
        <v>224.91</v>
      </c>
      <c r="G141" s="104">
        <v>476.38</v>
      </c>
      <c r="H141" s="53">
        <f t="shared" si="14"/>
        <v>701.29</v>
      </c>
      <c r="I141" s="62">
        <f t="shared" si="15"/>
        <v>87.729999999999905</v>
      </c>
      <c r="J141" s="61"/>
    </row>
    <row r="142" spans="2:14" x14ac:dyDescent="0.2">
      <c r="B142" s="96"/>
      <c r="C142" s="8"/>
      <c r="D142" s="8"/>
      <c r="E142" s="5">
        <f>SUM(F118:F141)</f>
        <v>4380.2299999999996</v>
      </c>
      <c r="F142" s="5">
        <f>SUM(G118:G141)</f>
        <v>8338.8100000000013</v>
      </c>
      <c r="G142" s="54">
        <f>SUM(H118:H141)</f>
        <v>12719.039999999997</v>
      </c>
      <c r="H142" s="63">
        <f>SUM(I118:I141)</f>
        <v>1894.9307999999992</v>
      </c>
      <c r="I142" s="56"/>
    </row>
    <row r="143" spans="2:14" x14ac:dyDescent="0.2">
      <c r="B143" s="8" t="s">
        <v>31</v>
      </c>
      <c r="C143" s="8"/>
      <c r="D143" s="8"/>
      <c r="F143" s="106" t="s">
        <v>110</v>
      </c>
      <c r="G143" s="105"/>
      <c r="H143" s="8"/>
      <c r="I143" s="8"/>
      <c r="J143" s="8"/>
      <c r="K143" s="8"/>
      <c r="L143" s="8"/>
    </row>
    <row r="144" spans="2:14" x14ac:dyDescent="0.2">
      <c r="G144" s="49"/>
      <c r="N144" s="50"/>
    </row>
    <row r="145" spans="2:13" x14ac:dyDescent="0.2">
      <c r="G145" s="49"/>
    </row>
    <row r="148" spans="2:13" s="51" customFormat="1" x14ac:dyDescent="0.2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74" spans="2:13" s="52" customFormat="1" x14ac:dyDescent="0.2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</sheetData>
  <mergeCells count="6">
    <mergeCell ref="K113:L113"/>
    <mergeCell ref="B74:D74"/>
    <mergeCell ref="E74:E75"/>
    <mergeCell ref="F74:F75"/>
    <mergeCell ref="G74:H74"/>
    <mergeCell ref="F143:G143"/>
  </mergeCells>
  <phoneticPr fontId="0" type="noConversion"/>
  <pageMargins left="0.36" right="0.55118110236220474" top="0.39370078740157483" bottom="0.39370078740157483" header="0.51181102362204722" footer="0.39370078740157483"/>
  <pageSetup paperSize="9" scale="90" fitToHeight="0" orientation="landscape" horizontalDpi="4294967292" verticalDpi="4294967292"/>
  <headerFooter alignWithMargins="0"/>
  <rowBreaks count="4" manualBreakCount="4">
    <brk id="32" max="16383" man="1"/>
    <brk id="66" max="16383" man="1"/>
    <brk id="85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A061-F67F-FA43-B9AF-7BAE424C7B2D}">
  <dimension ref="A1:G4"/>
  <sheetViews>
    <sheetView showGridLines="0" zoomScale="150" zoomScaleNormal="150" workbookViewId="0">
      <selection activeCell="B9" sqref="B9"/>
    </sheetView>
  </sheetViews>
  <sheetFormatPr baseColWidth="10" defaultRowHeight="16" x14ac:dyDescent="0.2"/>
  <cols>
    <col min="2" max="2" width="29.5" customWidth="1"/>
    <col min="6" max="6" width="14.6640625" customWidth="1"/>
  </cols>
  <sheetData>
    <row r="1" spans="1:7" ht="18" x14ac:dyDescent="0.2">
      <c r="A1" s="77" t="s">
        <v>76</v>
      </c>
      <c r="B1" s="77"/>
    </row>
    <row r="3" spans="1:7" ht="57" x14ac:dyDescent="0.2">
      <c r="A3" s="2" t="s">
        <v>60</v>
      </c>
      <c r="B3" s="3" t="s">
        <v>35</v>
      </c>
      <c r="C3" s="3" t="s">
        <v>109</v>
      </c>
      <c r="D3" s="3" t="s">
        <v>28</v>
      </c>
      <c r="E3" s="3" t="s">
        <v>29</v>
      </c>
      <c r="F3" s="3" t="s">
        <v>36</v>
      </c>
      <c r="G3" s="2" t="s">
        <v>30</v>
      </c>
    </row>
    <row r="4" spans="1:7" x14ac:dyDescent="0.2">
      <c r="A4" s="93" t="s">
        <v>111</v>
      </c>
      <c r="B4" s="47">
        <v>51.13</v>
      </c>
      <c r="C4" s="48">
        <f>B4*12</f>
        <v>613.56000000000006</v>
      </c>
      <c r="D4" s="14">
        <v>224.91</v>
      </c>
      <c r="E4" s="14">
        <v>476.38</v>
      </c>
      <c r="F4" s="14">
        <f>SUM(D4:E4)</f>
        <v>701.29</v>
      </c>
      <c r="G4" s="62">
        <f>F4-C4</f>
        <v>87.729999999999905</v>
      </c>
    </row>
  </sheetData>
  <mergeCells count="1">
    <mergeCell ref="A1:B1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800" verticalDpi="8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Mieter xyz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Nebenkostenabrechnung</dc:title>
  <dc:subject/>
  <dc:creator>Philipp Kuhlmann</dc:creator>
  <cp:keywords/>
  <dc:description/>
  <cp:lastModifiedBy>Philipp Kuhlmann</cp:lastModifiedBy>
  <cp:lastPrinted>2007-12-26T11:32:05Z</cp:lastPrinted>
  <dcterms:created xsi:type="dcterms:W3CDTF">2001-01-22T15:32:36Z</dcterms:created>
  <dcterms:modified xsi:type="dcterms:W3CDTF">2024-09-16T04:08:33Z</dcterms:modified>
  <cp:category/>
</cp:coreProperties>
</file>