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6 - Projekte\06 - Harm Inventurartikel\"/>
    </mc:Choice>
  </mc:AlternateContent>
  <xr:revisionPtr revIDLastSave="0" documentId="13_ncr:1_{201526C3-5FD8-43E2-8567-2EA71CC56FB3}" xr6:coauthVersionLast="47" xr6:coauthVersionMax="47" xr10:uidLastSave="{00000000-0000-0000-0000-000000000000}"/>
  <bookViews>
    <workbookView xWindow="28680" yWindow="-120" windowWidth="29040" windowHeight="15840" xr2:uid="{A877CB77-1130-4060-9788-E207A05BB183}"/>
  </bookViews>
  <sheets>
    <sheet name="Ausleihe" sheetId="1" r:id="rId1"/>
    <sheet name="Magaz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K13" i="1"/>
  <c r="G7" i="2" s="1"/>
  <c r="E7" i="2"/>
  <c r="C12" i="1"/>
  <c r="K12" i="1"/>
  <c r="C11" i="1"/>
  <c r="K11" i="1"/>
  <c r="E6" i="2"/>
  <c r="D11" i="1" s="1"/>
  <c r="C10" i="1"/>
  <c r="K10" i="1"/>
  <c r="G5" i="2" s="1"/>
  <c r="E5" i="2"/>
  <c r="D10" i="1" s="1"/>
  <c r="E2" i="2"/>
  <c r="D2" i="1" s="1"/>
  <c r="E3" i="2"/>
  <c r="D3" i="1" s="1"/>
  <c r="E4" i="2"/>
  <c r="D4" i="1" s="1"/>
  <c r="F7" i="2" l="1"/>
  <c r="D13" i="1"/>
  <c r="F5" i="2"/>
  <c r="G6" i="2"/>
  <c r="F6" i="2" s="1"/>
  <c r="D12" i="1"/>
  <c r="D9" i="1"/>
  <c r="D8" i="1"/>
  <c r="D7" i="1"/>
  <c r="D6" i="1"/>
  <c r="D5" i="1"/>
  <c r="C6" i="1"/>
  <c r="C7" i="1"/>
  <c r="C8" i="1"/>
  <c r="C9" i="1"/>
  <c r="K6" i="1"/>
  <c r="K7" i="1"/>
  <c r="K8" i="1"/>
  <c r="K9" i="1"/>
  <c r="C5" i="1"/>
  <c r="K5" i="1"/>
  <c r="K2" i="1"/>
  <c r="K3" i="1"/>
  <c r="K4" i="1"/>
  <c r="C4" i="1"/>
  <c r="C3" i="1"/>
  <c r="C2" i="1"/>
  <c r="G3" i="2" l="1"/>
  <c r="F3" i="2" s="1"/>
  <c r="G2" i="2"/>
  <c r="F2" i="2" s="1"/>
  <c r="G4" i="2"/>
  <c r="F4" i="2" s="1"/>
</calcChain>
</file>

<file path=xl/sharedStrings.xml><?xml version="1.0" encoding="utf-8"?>
<sst xmlns="http://schemas.openxmlformats.org/spreadsheetml/2006/main" count="48" uniqueCount="27">
  <si>
    <t>Art.-Nr.</t>
  </si>
  <si>
    <t>Bezeichnung</t>
  </si>
  <si>
    <t>Menge</t>
  </si>
  <si>
    <t>von</t>
  </si>
  <si>
    <t>bis</t>
  </si>
  <si>
    <t>Refferenz</t>
  </si>
  <si>
    <t>Ges.-Menge</t>
  </si>
  <si>
    <t>Verfügbar</t>
  </si>
  <si>
    <t>Gerüstteil A</t>
  </si>
  <si>
    <t>Gerüstteil B</t>
  </si>
  <si>
    <t>Gerüstteil C</t>
  </si>
  <si>
    <t>Müller / Reparatur</t>
  </si>
  <si>
    <t>Name/Grund/Notiz</t>
  </si>
  <si>
    <t>Raum G2</t>
  </si>
  <si>
    <t>Rück.-Menge</t>
  </si>
  <si>
    <t>Fehlmenge</t>
  </si>
  <si>
    <t xml:space="preserve"> </t>
  </si>
  <si>
    <t>Meier/Insth.</t>
  </si>
  <si>
    <t>Raum H5</t>
  </si>
  <si>
    <t>Schmidt/Reparatur</t>
  </si>
  <si>
    <t>Tor4</t>
  </si>
  <si>
    <t>Einsatzort</t>
  </si>
  <si>
    <t>Gerüstteil D</t>
  </si>
  <si>
    <t>Gerüstteil F</t>
  </si>
  <si>
    <t>Ausleihe</t>
  </si>
  <si>
    <t>Gerüstteil G</t>
  </si>
  <si>
    <t>Tor2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</si>
</sst>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Standard" xfId="0" builtinId="0"/>
  </cellStyles>
  <dxfs count="63"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strike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/>
        <i val="0"/>
        <color rgb="FF0070C0"/>
      </font>
      <fill>
        <gradientFill type="path" left="0.5" right="0.5" top="0.5" bottom="0.5">
          <stop position="0">
            <color theme="2"/>
          </stop>
          <stop position="1">
            <color rgb="FFFFC00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00B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E16CCF-8345-44C2-AE25-814251F35161}" name="Ausleihe" displayName="Ausleihe" ref="A1:K13" totalsRowShown="0" headerRowDxfId="62" dataDxfId="61" tableBorderDxfId="60">
  <autoFilter ref="A1:K13" xr:uid="{E5E16CCF-8345-44C2-AE25-814251F35161}"/>
  <tableColumns count="11">
    <tableColumn id="11" xr3:uid="{D078687D-5728-4512-A9E8-89D7B3AF667D}" name=" " dataDxfId="59"/>
    <tableColumn id="1" xr3:uid="{6FBF5242-7275-45E9-A57D-A8B286020074}" name="Art.-Nr." dataDxfId="58"/>
    <tableColumn id="2" xr3:uid="{0A8BEAF0-B155-49DB-BD14-B26CE7F4EC88}" name="Bezeichnung">
      <calculatedColumnFormula>VLOOKUP(Ausleihe[[#This Row],[Art.-Nr.]],Tabelle1[[Art.-Nr.]:[Bezeichnung]],2,FALSE)</calculatedColumnFormula>
    </tableColumn>
    <tableColumn id="8" xr3:uid="{4B1BCC73-4EEA-4253-9AEC-4BF63C0BE02A}" name="Verfügbar" dataDxfId="57">
      <calculatedColumnFormula>VLOOKUP(Ausleihe[[#This Row],[Art.-Nr.]],Tabelle1[],5,FALSE)</calculatedColumnFormula>
    </tableColumn>
    <tableColumn id="3" xr3:uid="{7C337106-07DD-4ABE-AA77-80F024ABDE20}" name="Menge" dataDxfId="56"/>
    <tableColumn id="4" xr3:uid="{F596A86F-4332-4470-8B4F-8FE58CFBBB66}" name="Name/Grund/Notiz" dataDxfId="55"/>
    <tableColumn id="5" xr3:uid="{3CDE8401-F35C-41A1-AC83-0B3BAE0D638B}" name="Einsatzort" dataDxfId="54"/>
    <tableColumn id="6" xr3:uid="{627177E6-BA19-4908-A7C0-3714B8E4BA22}" name="von" dataDxfId="53"/>
    <tableColumn id="7" xr3:uid="{6C6C812B-246B-4551-A637-D6F2F27D19E3}" name="bis" dataDxfId="52"/>
    <tableColumn id="9" xr3:uid="{DD1D4EE7-8CF1-4F86-B708-D0F9F47F664E}" name="Rück.-Menge" dataDxfId="51"/>
    <tableColumn id="10" xr3:uid="{5F143E3E-6E75-43C8-BD25-AF7C7DEE6978}" name="Fehlmenge" dataDxfId="50">
      <calculatedColumnFormula>IF(AND(Ausleihe[[#This Row],[bis]]&lt;&gt;"",Ausleihe[[#This Row],[bis]]&lt;=TODAY()),Ausleihe[[#This Row],[Menge]]-Ausleihe[[#This Row],[Rück.-Menge]],"")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D6E4E1-3C0A-4FD4-ABD6-12364CC756D4}" name="Tabelle1" displayName="Tabelle1" ref="A1:G7" totalsRowShown="0" dataDxfId="49">
  <autoFilter ref="A1:G7" xr:uid="{F6D6E4E1-3C0A-4FD4-ABD6-12364CC756D4}"/>
  <tableColumns count="7">
    <tableColumn id="1" xr3:uid="{8EC08CC4-CCC7-4784-AA63-50B6646808FA}" name="Art.-Nr." dataDxfId="48"/>
    <tableColumn id="2" xr3:uid="{FBF0F775-0AE7-4CB9-9288-36705674BFDA}" name="Bezeichnung"/>
    <tableColumn id="3" xr3:uid="{8AB7C2AE-EE9D-453D-ACB1-F0E9FC446A19}" name="Refferenz"/>
    <tableColumn id="4" xr3:uid="{D63652E4-A521-420C-A596-ED0DB44DCC5C}" name="Ges.-Menge" dataDxfId="47"/>
    <tableColumn id="5" xr3:uid="{C493D62E-6125-46C8-82D4-CA691307C7ED}" name="Verfügbar" dataDxfId="7">
      <calculatedColumnFormula>(Tabelle1[[#This Row],[Ges.-Menge]]-SUMIF(Ausleihe[Art.-Nr.],Tabelle1[[#This Row],[Art.-Nr.]],Ausleihe[Menge]))+SUMIF(Ausleihe[Art.-Nr.],Tabelle1[[#This Row],[Art.-Nr.]],Ausleihe[Rück.-Menge])</calculatedColumnFormula>
    </tableColumn>
    <tableColumn id="7" xr3:uid="{1C93E555-12BE-4478-9849-06EC14778219}" name="Ausleihe" dataDxfId="5">
      <calculatedColumnFormula>Tabelle1[[#This Row],[Ges.-Menge]]-Tabelle1[[#This Row],[Verfügbar]]-Tabelle1[[#This Row],[Fehlmenge]]</calculatedColumnFormula>
    </tableColumn>
    <tableColumn id="6" xr3:uid="{18DAB8DC-435A-4563-A303-AA7D95661976}" name="Fehlmenge" dataDxfId="6">
      <calculatedColumnFormula>SUMIF(Ausleihe[Art.-Nr.],Tabelle1[[#This Row],[Art.-Nr.]],Ausleihe[Fehlmenge])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50DC-EE50-4366-AB1C-C049365671EF}">
  <dimension ref="A1:K13"/>
  <sheetViews>
    <sheetView tabSelected="1" workbookViewId="0"/>
  </sheetViews>
  <sheetFormatPr baseColWidth="10" defaultRowHeight="15" x14ac:dyDescent="0.25"/>
  <cols>
    <col min="1" max="1" width="2.140625" customWidth="1"/>
    <col min="2" max="2" width="11.42578125" style="1"/>
    <col min="3" max="3" width="18.7109375" customWidth="1"/>
    <col min="4" max="4" width="6.5703125" style="1" customWidth="1"/>
    <col min="5" max="5" width="9" style="1" customWidth="1"/>
    <col min="6" max="6" width="23.85546875" style="1" customWidth="1"/>
    <col min="7" max="7" width="12" style="1" customWidth="1"/>
    <col min="8" max="8" width="10.140625" style="2" bestFit="1" customWidth="1"/>
    <col min="9" max="9" width="10.140625" style="1" bestFit="1" customWidth="1"/>
    <col min="10" max="10" width="11.42578125" style="1"/>
  </cols>
  <sheetData>
    <row r="1" spans="1:11" x14ac:dyDescent="0.25">
      <c r="A1" s="1" t="s">
        <v>16</v>
      </c>
      <c r="B1" s="4" t="s">
        <v>0</v>
      </c>
      <c r="C1" t="s">
        <v>1</v>
      </c>
      <c r="D1" s="3" t="s">
        <v>7</v>
      </c>
      <c r="E1" s="3" t="s">
        <v>2</v>
      </c>
      <c r="F1" s="1" t="s">
        <v>12</v>
      </c>
      <c r="G1" s="3" t="s">
        <v>21</v>
      </c>
      <c r="H1" s="2" t="s">
        <v>3</v>
      </c>
      <c r="I1" s="1" t="s">
        <v>4</v>
      </c>
      <c r="J1" s="1" t="s">
        <v>14</v>
      </c>
      <c r="K1" s="1" t="s">
        <v>15</v>
      </c>
    </row>
    <row r="2" spans="1:11" x14ac:dyDescent="0.25">
      <c r="A2" s="1"/>
      <c r="B2" s="1">
        <v>123</v>
      </c>
      <c r="C2" t="str">
        <f>VLOOKUP(Ausleihe[[#This Row],[Art.-Nr.]],Tabelle1[[Art.-Nr.]:[Bezeichnung]],2,FALSE)</f>
        <v>Gerüstteil A</v>
      </c>
      <c r="D2" s="1">
        <f>VLOOKUP(Ausleihe[[#This Row],[Art.-Nr.]],Tabelle1[],5,FALSE)</f>
        <v>25</v>
      </c>
      <c r="E2" s="1">
        <v>2</v>
      </c>
      <c r="F2" s="1" t="s">
        <v>11</v>
      </c>
      <c r="G2" s="1" t="s">
        <v>13</v>
      </c>
      <c r="H2" s="2">
        <v>45601</v>
      </c>
      <c r="I2" s="2">
        <v>45601</v>
      </c>
      <c r="J2" s="1">
        <v>1</v>
      </c>
      <c r="K2" s="1">
        <f ca="1">IF(AND(Ausleihe[[#This Row],[bis]]&lt;&gt;"",Ausleihe[[#This Row],[bis]]&lt;=TODAY()),Ausleihe[[#This Row],[Menge]]-Ausleihe[[#This Row],[Rück.-Menge]],"")</f>
        <v>1</v>
      </c>
    </row>
    <row r="3" spans="1:11" x14ac:dyDescent="0.25">
      <c r="A3" s="1"/>
      <c r="B3" s="1">
        <v>456</v>
      </c>
      <c r="C3" t="str">
        <f>VLOOKUP(Ausleihe[[#This Row],[Art.-Nr.]],Tabelle1[[Art.-Nr.]:[Bezeichnung]],2,FALSE)</f>
        <v>Gerüstteil B</v>
      </c>
      <c r="D3" s="1">
        <f>VLOOKUP(Ausleihe[[#This Row],[Art.-Nr.]],Tabelle1[],5,FALSE)</f>
        <v>19</v>
      </c>
      <c r="E3" s="1">
        <v>5</v>
      </c>
      <c r="F3" s="1" t="s">
        <v>17</v>
      </c>
      <c r="G3" s="1" t="s">
        <v>18</v>
      </c>
      <c r="H3" s="2">
        <v>45967</v>
      </c>
      <c r="I3" s="2">
        <v>45602</v>
      </c>
      <c r="J3" s="1">
        <v>5</v>
      </c>
      <c r="K3" s="1">
        <f ca="1">IF(AND(Ausleihe[[#This Row],[bis]]&lt;&gt;"",Ausleihe[[#This Row],[bis]]&lt;=TODAY()),Ausleihe[[#This Row],[Menge]]-Ausleihe[[#This Row],[Rück.-Menge]],"")</f>
        <v>0</v>
      </c>
    </row>
    <row r="4" spans="1:11" x14ac:dyDescent="0.25">
      <c r="A4" s="1"/>
      <c r="B4" s="1">
        <v>789</v>
      </c>
      <c r="C4" t="str">
        <f>VLOOKUP(Ausleihe[[#This Row],[Art.-Nr.]],Tabelle1[[Art.-Nr.]:[Bezeichnung]],2,FALSE)</f>
        <v>Gerüstteil C</v>
      </c>
      <c r="D4" s="1">
        <f>VLOOKUP(Ausleihe[[#This Row],[Art.-Nr.]],Tabelle1[],5,FALSE)</f>
        <v>10</v>
      </c>
      <c r="E4" s="1">
        <v>10</v>
      </c>
      <c r="F4" s="1" t="s">
        <v>19</v>
      </c>
      <c r="G4" s="1" t="s">
        <v>20</v>
      </c>
      <c r="H4" s="2">
        <v>45601</v>
      </c>
      <c r="I4" s="2">
        <v>45603</v>
      </c>
      <c r="K4" s="1">
        <f ca="1">IF(AND(Ausleihe[[#This Row],[bis]]&lt;&gt;"",Ausleihe[[#This Row],[bis]]&lt;=TODAY()),Ausleihe[[#This Row],[Menge]]-Ausleihe[[#This Row],[Rück.-Menge]],"")</f>
        <v>10</v>
      </c>
    </row>
    <row r="5" spans="1:11" x14ac:dyDescent="0.25">
      <c r="A5" s="1"/>
      <c r="B5" s="1">
        <v>456</v>
      </c>
      <c r="C5" t="str">
        <f>VLOOKUP(Ausleihe[[#This Row],[Art.-Nr.]],Tabelle1[[Art.-Nr.]:[Bezeichnung]],2,FALSE)</f>
        <v>Gerüstteil B</v>
      </c>
      <c r="D5" s="1">
        <f>VLOOKUP(Ausleihe[[#This Row],[Art.-Nr.]],Tabelle1[],5,FALSE)</f>
        <v>19</v>
      </c>
      <c r="E5" s="1">
        <v>3</v>
      </c>
      <c r="F5" s="1" t="s">
        <v>19</v>
      </c>
      <c r="G5" s="1" t="s">
        <v>20</v>
      </c>
      <c r="H5" s="2">
        <v>45601</v>
      </c>
      <c r="I5" s="2">
        <v>45601</v>
      </c>
      <c r="J5" s="1">
        <v>2</v>
      </c>
      <c r="K5" s="1">
        <f ca="1">IF(AND(Ausleihe[[#This Row],[bis]]&lt;&gt;"",Ausleihe[[#This Row],[bis]]&lt;=TODAY()),Ausleihe[[#This Row],[Menge]]-Ausleihe[[#This Row],[Rück.-Menge]],"")</f>
        <v>1</v>
      </c>
    </row>
    <row r="6" spans="1:11" x14ac:dyDescent="0.25">
      <c r="A6" s="1"/>
      <c r="B6" s="1">
        <v>789</v>
      </c>
      <c r="C6" t="str">
        <f>VLOOKUP(Ausleihe[[#This Row],[Art.-Nr.]],Tabelle1[[Art.-Nr.]:[Bezeichnung]],2,FALSE)</f>
        <v>Gerüstteil C</v>
      </c>
      <c r="D6" s="1">
        <f>VLOOKUP(Ausleihe[[#This Row],[Art.-Nr.]],Tabelle1[],5,FALSE)</f>
        <v>10</v>
      </c>
      <c r="E6" s="1">
        <v>2</v>
      </c>
      <c r="F6" s="1" t="s">
        <v>17</v>
      </c>
      <c r="G6" s="1" t="s">
        <v>13</v>
      </c>
      <c r="H6" s="2">
        <v>45601</v>
      </c>
      <c r="I6" s="2">
        <v>45602</v>
      </c>
      <c r="J6" s="1">
        <v>2</v>
      </c>
      <c r="K6" s="1">
        <f ca="1">IF(AND(Ausleihe[[#This Row],[bis]]&lt;&gt;"",Ausleihe[[#This Row],[bis]]&lt;=TODAY()),Ausleihe[[#This Row],[Menge]]-Ausleihe[[#This Row],[Rück.-Menge]],"")</f>
        <v>0</v>
      </c>
    </row>
    <row r="7" spans="1:11" x14ac:dyDescent="0.25">
      <c r="A7" s="1"/>
      <c r="B7" s="1">
        <v>456</v>
      </c>
      <c r="C7" t="str">
        <f>VLOOKUP(Ausleihe[[#This Row],[Art.-Nr.]],Tabelle1[[Art.-Nr.]:[Bezeichnung]],2,FALSE)</f>
        <v>Gerüstteil B</v>
      </c>
      <c r="D7" s="1">
        <f>VLOOKUP(Ausleihe[[#This Row],[Art.-Nr.]],Tabelle1[],5,FALSE)</f>
        <v>19</v>
      </c>
      <c r="E7" s="1">
        <v>3</v>
      </c>
      <c r="F7" s="1" t="s">
        <v>17</v>
      </c>
      <c r="G7" s="1" t="s">
        <v>18</v>
      </c>
      <c r="H7" s="2">
        <v>45601</v>
      </c>
      <c r="I7" s="2">
        <v>45616</v>
      </c>
      <c r="J7" s="1">
        <v>3</v>
      </c>
      <c r="K7" s="1" t="str">
        <f ca="1">IF(AND(Ausleihe[[#This Row],[bis]]&lt;&gt;"",Ausleihe[[#This Row],[bis]]&lt;=TODAY()),Ausleihe[[#This Row],[Menge]]-Ausleihe[[#This Row],[Rück.-Menge]],"")</f>
        <v/>
      </c>
    </row>
    <row r="8" spans="1:11" x14ac:dyDescent="0.25">
      <c r="A8" s="1"/>
      <c r="B8" s="1">
        <v>789</v>
      </c>
      <c r="C8" t="str">
        <f>VLOOKUP(Ausleihe[[#This Row],[Art.-Nr.]],Tabelle1[[Art.-Nr.]:[Bezeichnung]],2,FALSE)</f>
        <v>Gerüstteil C</v>
      </c>
      <c r="D8" s="1">
        <f>VLOOKUP(Ausleihe[[#This Row],[Art.-Nr.]],Tabelle1[],5,FALSE)</f>
        <v>10</v>
      </c>
      <c r="E8" s="1">
        <v>5</v>
      </c>
      <c r="F8" s="1" t="s">
        <v>19</v>
      </c>
      <c r="G8" s="1" t="s">
        <v>20</v>
      </c>
      <c r="H8" s="2">
        <v>45602</v>
      </c>
      <c r="I8" s="2">
        <v>45616</v>
      </c>
      <c r="K8" s="1" t="str">
        <f ca="1">IF(AND(Ausleihe[[#This Row],[bis]]&lt;&gt;"",Ausleihe[[#This Row],[bis]]&lt;=TODAY()),Ausleihe[[#This Row],[Menge]]-Ausleihe[[#This Row],[Rück.-Menge]],"")</f>
        <v/>
      </c>
    </row>
    <row r="9" spans="1:11" x14ac:dyDescent="0.25">
      <c r="A9" s="1"/>
      <c r="B9" s="1">
        <v>123</v>
      </c>
      <c r="C9" t="str">
        <f>VLOOKUP(Ausleihe[[#This Row],[Art.-Nr.]],Tabelle1[[Art.-Nr.]:[Bezeichnung]],2,FALSE)</f>
        <v>Gerüstteil A</v>
      </c>
      <c r="D9" s="1">
        <f>VLOOKUP(Ausleihe[[#This Row],[Art.-Nr.]],Tabelle1[],5,FALSE)</f>
        <v>25</v>
      </c>
      <c r="E9" s="1">
        <v>4</v>
      </c>
      <c r="F9" s="1" t="s">
        <v>11</v>
      </c>
      <c r="G9" s="1" t="s">
        <v>20</v>
      </c>
      <c r="H9" s="2">
        <v>45601</v>
      </c>
      <c r="I9" s="2">
        <v>45616</v>
      </c>
      <c r="K9" s="1" t="str">
        <f ca="1">IF(AND(Ausleihe[[#This Row],[bis]]&lt;&gt;"",Ausleihe[[#This Row],[bis]]&lt;=TODAY()),Ausleihe[[#This Row],[Menge]]-Ausleihe[[#This Row],[Rück.-Menge]],"")</f>
        <v/>
      </c>
    </row>
    <row r="10" spans="1:11" x14ac:dyDescent="0.25">
      <c r="A10" s="1"/>
      <c r="B10" s="1">
        <v>234</v>
      </c>
      <c r="C10" t="str">
        <f>VLOOKUP(Ausleihe[[#This Row],[Art.-Nr.]],Tabelle1[[Art.-Nr.]:[Bezeichnung]],2,FALSE)</f>
        <v>Gerüstteil D</v>
      </c>
      <c r="D10" s="1">
        <f>VLOOKUP(Ausleihe[[#This Row],[Art.-Nr.]],Tabelle1[],5,FALSE)</f>
        <v>9</v>
      </c>
      <c r="E10" s="1">
        <v>4</v>
      </c>
      <c r="F10" s="1" t="s">
        <v>11</v>
      </c>
      <c r="G10" s="1" t="s">
        <v>18</v>
      </c>
      <c r="H10" s="2">
        <v>45601</v>
      </c>
      <c r="I10" s="2">
        <v>45604</v>
      </c>
      <c r="J10" s="1">
        <v>3</v>
      </c>
      <c r="K10" s="1">
        <f ca="1">IF(AND(Ausleihe[[#This Row],[bis]]&lt;&gt;"",Ausleihe[[#This Row],[bis]]&lt;=TODAY()),Ausleihe[[#This Row],[Menge]]-Ausleihe[[#This Row],[Rück.-Menge]],"")</f>
        <v>1</v>
      </c>
    </row>
    <row r="11" spans="1:11" x14ac:dyDescent="0.25">
      <c r="A11" s="1"/>
      <c r="B11" s="1">
        <v>567</v>
      </c>
      <c r="C11" t="str">
        <f>VLOOKUP(Ausleihe[[#This Row],[Art.-Nr.]],Tabelle1[[Art.-Nr.]:[Bezeichnung]],2,FALSE)</f>
        <v>Gerüstteil F</v>
      </c>
      <c r="D11" s="1">
        <f>VLOOKUP(Ausleihe[[#This Row],[Art.-Nr.]],Tabelle1[],5,FALSE)</f>
        <v>10</v>
      </c>
      <c r="E11" s="1">
        <v>10</v>
      </c>
      <c r="F11" s="1" t="s">
        <v>17</v>
      </c>
      <c r="G11" s="1" t="s">
        <v>13</v>
      </c>
      <c r="H11" s="2">
        <v>45603</v>
      </c>
      <c r="I11" s="2">
        <v>45615</v>
      </c>
      <c r="J11" s="1">
        <v>5</v>
      </c>
      <c r="K11" s="1">
        <f ca="1">IF(AND(Ausleihe[[#This Row],[bis]]&lt;&gt;"",Ausleihe[[#This Row],[bis]]&lt;=TODAY()),Ausleihe[[#This Row],[Menge]]-Ausleihe[[#This Row],[Rück.-Menge]],"")</f>
        <v>5</v>
      </c>
    </row>
    <row r="12" spans="1:11" x14ac:dyDescent="0.25">
      <c r="A12" s="1"/>
      <c r="B12" s="1">
        <v>567</v>
      </c>
      <c r="C12" t="str">
        <f>VLOOKUP(Ausleihe[[#This Row],[Art.-Nr.]],Tabelle1[[Art.-Nr.]:[Bezeichnung]],2,FALSE)</f>
        <v>Gerüstteil F</v>
      </c>
      <c r="D12" s="1">
        <f>VLOOKUP(Ausleihe[[#This Row],[Art.-Nr.]],Tabelle1[],5,FALSE)</f>
        <v>10</v>
      </c>
      <c r="E12" s="1">
        <v>2</v>
      </c>
      <c r="F12" s="1" t="s">
        <v>19</v>
      </c>
      <c r="G12" s="1" t="s">
        <v>13</v>
      </c>
      <c r="H12" s="2">
        <v>45602</v>
      </c>
      <c r="I12" s="2">
        <v>45604</v>
      </c>
      <c r="J12" s="1">
        <v>2</v>
      </c>
      <c r="K12" s="1">
        <f ca="1">IF(AND(Ausleihe[[#This Row],[bis]]&lt;&gt;"",Ausleihe[[#This Row],[bis]]&lt;=TODAY()),Ausleihe[[#This Row],[Menge]]-Ausleihe[[#This Row],[Rück.-Menge]],"")</f>
        <v>0</v>
      </c>
    </row>
    <row r="13" spans="1:11" x14ac:dyDescent="0.25">
      <c r="A13" s="1"/>
      <c r="B13" s="1">
        <v>890</v>
      </c>
      <c r="C13" t="str">
        <f>VLOOKUP(Ausleihe[[#This Row],[Art.-Nr.]],Tabelle1[[Art.-Nr.]:[Bezeichnung]],2,FALSE)</f>
        <v>Gerüstteil G</v>
      </c>
      <c r="D13" s="8">
        <f>VLOOKUP(Ausleihe[[#This Row],[Art.-Nr.]],Tabelle1[],5,FALSE)</f>
        <v>14</v>
      </c>
      <c r="E13" s="1">
        <v>6</v>
      </c>
      <c r="F13" s="1" t="s">
        <v>11</v>
      </c>
      <c r="G13" s="1" t="s">
        <v>26</v>
      </c>
      <c r="H13" s="2">
        <v>45615</v>
      </c>
      <c r="I13" s="2">
        <v>45617</v>
      </c>
      <c r="K13" s="8" t="str">
        <f ca="1">IF(AND(Ausleihe[[#This Row],[bis]]&lt;&gt;"",Ausleihe[[#This Row],[bis]]&lt;=TODAY()),Ausleihe[[#This Row],[Menge]]-Ausleihe[[#This Row],[Rück.-Menge]],"")</f>
        <v/>
      </c>
    </row>
  </sheetData>
  <conditionalFormatting sqref="A2:A13">
    <cfRule type="expression" dxfId="12" priority="8">
      <formula>OR($E2=$J2,AND(K2=0,K2&lt;&gt;""))</formula>
    </cfRule>
    <cfRule type="expression" dxfId="11" priority="9">
      <formula>TODAY()&lt;=$I2</formula>
    </cfRule>
    <cfRule type="expression" dxfId="10" priority="10">
      <formula>AND($K2&gt;0,I2&lt;TODAY())</formula>
    </cfRule>
  </conditionalFormatting>
  <conditionalFormatting sqref="I2:I13">
    <cfRule type="timePeriod" dxfId="9" priority="1" timePeriod="today">
      <formula>FLOOR(I2,1)=TODAY()</formula>
    </cfRule>
  </conditionalFormatting>
  <conditionalFormatting sqref="K2:K13">
    <cfRule type="expression" dxfId="8" priority="6">
      <formula>$K2&lt;&gt;0</formula>
    </cfRule>
  </conditionalFormatting>
  <pageMargins left="0.7" right="0.7" top="0.78740157499999996" bottom="0.78740157499999996" header="0.3" footer="0.3"/>
  <pageSetup paperSize="9" orientation="landscape" r:id="rId1"/>
  <headerFooter>
    <oddFooter>&amp;L_x000D_&amp;1#&amp;"Calibri"&amp;10&amp;K000000 Klassifizierung: Eingeschränkt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1AC2-B3E7-4995-8FDF-B6EB5B538C7C}">
  <dimension ref="A1:G7"/>
  <sheetViews>
    <sheetView workbookViewId="0"/>
  </sheetViews>
  <sheetFormatPr baseColWidth="10" defaultRowHeight="15" x14ac:dyDescent="0.25"/>
  <cols>
    <col min="2" max="2" width="38.85546875" customWidth="1"/>
    <col min="4" max="4" width="13.42578125" style="1" customWidth="1"/>
    <col min="5" max="5" width="14.28515625" style="1" bestFit="1" customWidth="1"/>
    <col min="6" max="6" width="11.42578125" style="1" customWidth="1"/>
  </cols>
  <sheetData>
    <row r="1" spans="1:7" x14ac:dyDescent="0.25">
      <c r="A1" t="s">
        <v>0</v>
      </c>
      <c r="B1" t="s">
        <v>1</v>
      </c>
      <c r="C1" t="s">
        <v>5</v>
      </c>
      <c r="D1" s="3" t="s">
        <v>6</v>
      </c>
      <c r="E1" s="1" t="s">
        <v>7</v>
      </c>
      <c r="F1" s="5" t="s">
        <v>24</v>
      </c>
      <c r="G1" t="s">
        <v>15</v>
      </c>
    </row>
    <row r="2" spans="1:7" x14ac:dyDescent="0.25">
      <c r="A2" s="1">
        <v>123</v>
      </c>
      <c r="B2" t="s">
        <v>8</v>
      </c>
      <c r="D2" s="1">
        <v>30</v>
      </c>
      <c r="E2" s="1">
        <f>(Tabelle1[[#This Row],[Ges.-Menge]]-SUMIF(Ausleihe[Art.-Nr.],Tabelle1[[#This Row],[Art.-Nr.]],Ausleihe[Menge]))+SUMIF(Ausleihe[Art.-Nr.],Tabelle1[[#This Row],[Art.-Nr.]],Ausleihe[Rück.-Menge])</f>
        <v>25</v>
      </c>
      <c r="F2" s="7">
        <f ca="1">Tabelle1[[#This Row],[Ges.-Menge]]-Tabelle1[[#This Row],[Verfügbar]]-Tabelle1[[#This Row],[Fehlmenge]]</f>
        <v>4</v>
      </c>
      <c r="G2" s="6">
        <f ca="1">SUMIF(Ausleihe[Art.-Nr.],Tabelle1[[#This Row],[Art.-Nr.]],Ausleihe[Fehlmenge])</f>
        <v>1</v>
      </c>
    </row>
    <row r="3" spans="1:7" x14ac:dyDescent="0.25">
      <c r="A3" s="1">
        <v>456</v>
      </c>
      <c r="B3" t="s">
        <v>9</v>
      </c>
      <c r="D3" s="1">
        <v>20</v>
      </c>
      <c r="E3" s="1">
        <f>(Tabelle1[[#This Row],[Ges.-Menge]]-SUMIF(Ausleihe[Art.-Nr.],Tabelle1[[#This Row],[Art.-Nr.]],Ausleihe[Menge]))+SUMIF(Ausleihe[Art.-Nr.],Tabelle1[[#This Row],[Art.-Nr.]],Ausleihe[Rück.-Menge])</f>
        <v>19</v>
      </c>
      <c r="F3" s="7">
        <f ca="1">Tabelle1[[#This Row],[Ges.-Menge]]-Tabelle1[[#This Row],[Verfügbar]]-Tabelle1[[#This Row],[Fehlmenge]]</f>
        <v>0</v>
      </c>
      <c r="G3" s="6">
        <f ca="1">SUMIF(Ausleihe[Art.-Nr.],Tabelle1[[#This Row],[Art.-Nr.]],Ausleihe[Fehlmenge])</f>
        <v>1</v>
      </c>
    </row>
    <row r="4" spans="1:7" x14ac:dyDescent="0.25">
      <c r="A4" s="1">
        <v>789</v>
      </c>
      <c r="B4" t="s">
        <v>10</v>
      </c>
      <c r="D4" s="1">
        <v>25</v>
      </c>
      <c r="E4" s="1">
        <f>(Tabelle1[[#This Row],[Ges.-Menge]]-SUMIF(Ausleihe[Art.-Nr.],Tabelle1[[#This Row],[Art.-Nr.]],Ausleihe[Menge]))+SUMIF(Ausleihe[Art.-Nr.],Tabelle1[[#This Row],[Art.-Nr.]],Ausleihe[Rück.-Menge])</f>
        <v>10</v>
      </c>
      <c r="F4" s="7">
        <f ca="1">Tabelle1[[#This Row],[Ges.-Menge]]-Tabelle1[[#This Row],[Verfügbar]]-Tabelle1[[#This Row],[Fehlmenge]]</f>
        <v>5</v>
      </c>
      <c r="G4" s="6">
        <f ca="1">SUMIF(Ausleihe[Art.-Nr.],Tabelle1[[#This Row],[Art.-Nr.]],Ausleihe[Fehlmenge])</f>
        <v>10</v>
      </c>
    </row>
    <row r="5" spans="1:7" x14ac:dyDescent="0.25">
      <c r="A5" s="1">
        <v>234</v>
      </c>
      <c r="B5" t="s">
        <v>22</v>
      </c>
      <c r="D5" s="1">
        <v>10</v>
      </c>
      <c r="E5" s="1">
        <f>(Tabelle1[[#This Row],[Ges.-Menge]]-SUMIF(Ausleihe[Art.-Nr.],Tabelle1[[#This Row],[Art.-Nr.]],Ausleihe[Menge]))+SUMIF(Ausleihe[Art.-Nr.],Tabelle1[[#This Row],[Art.-Nr.]],Ausleihe[Rück.-Menge])</f>
        <v>9</v>
      </c>
      <c r="F5" s="7">
        <f ca="1">Tabelle1[[#This Row],[Ges.-Menge]]-Tabelle1[[#This Row],[Verfügbar]]-Tabelle1[[#This Row],[Fehlmenge]]</f>
        <v>0</v>
      </c>
      <c r="G5" s="6">
        <f ca="1">SUMIF(Ausleihe[Art.-Nr.],Tabelle1[[#This Row],[Art.-Nr.]],Ausleihe[Fehlmenge])</f>
        <v>1</v>
      </c>
    </row>
    <row r="6" spans="1:7" x14ac:dyDescent="0.25">
      <c r="A6" s="1">
        <v>567</v>
      </c>
      <c r="B6" t="s">
        <v>23</v>
      </c>
      <c r="D6" s="1">
        <v>15</v>
      </c>
      <c r="E6" s="1">
        <f>(Tabelle1[[#This Row],[Ges.-Menge]]-SUMIF(Ausleihe[Art.-Nr.],Tabelle1[[#This Row],[Art.-Nr.]],Ausleihe[Menge]))+SUMIF(Ausleihe[Art.-Nr.],Tabelle1[[#This Row],[Art.-Nr.]],Ausleihe[Rück.-Menge])</f>
        <v>10</v>
      </c>
      <c r="F6" s="7">
        <f ca="1">Tabelle1[[#This Row],[Ges.-Menge]]-Tabelle1[[#This Row],[Verfügbar]]-Tabelle1[[#This Row],[Fehlmenge]]</f>
        <v>0</v>
      </c>
      <c r="G6" s="6">
        <f ca="1">SUMIF(Ausleihe[Art.-Nr.],Tabelle1[[#This Row],[Art.-Nr.]],Ausleihe[Fehlmenge])</f>
        <v>5</v>
      </c>
    </row>
    <row r="7" spans="1:7" x14ac:dyDescent="0.25">
      <c r="A7" s="1">
        <v>890</v>
      </c>
      <c r="B7" t="s">
        <v>25</v>
      </c>
      <c r="D7" s="1">
        <v>20</v>
      </c>
      <c r="E7" s="8">
        <f>(Tabelle1[[#This Row],[Ges.-Menge]]-SUMIF(Ausleihe[Art.-Nr.],Tabelle1[[#This Row],[Art.-Nr.]],Ausleihe[Menge]))+SUMIF(Ausleihe[Art.-Nr.],Tabelle1[[#This Row],[Art.-Nr.]],Ausleihe[Rück.-Menge])</f>
        <v>14</v>
      </c>
      <c r="F7" s="9">
        <f ca="1">Tabelle1[[#This Row],[Ges.-Menge]]-Tabelle1[[#This Row],[Verfügbar]]-Tabelle1[[#This Row],[Fehlmenge]]</f>
        <v>6</v>
      </c>
      <c r="G7" s="10">
        <f ca="1">SUMIF(Ausleihe[Art.-Nr.],Tabelle1[[#This Row],[Art.-Nr.]],Ausleihe[Fehlmenge])</f>
        <v>0</v>
      </c>
    </row>
  </sheetData>
  <pageMargins left="0.7" right="0.7" top="0.78740157499999996" bottom="0.78740157499999996" header="0.3" footer="0.3"/>
  <headerFooter>
    <oddFooter>&amp;L_x000D_&amp;1#&amp;"Calibri"&amp;10&amp;K000000 Klassifizierung: Eingeschränkt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Ausleihe</vt:lpstr>
      <vt:lpstr>Magazin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Beckmann</dc:creator>
  <cp:lastModifiedBy>Lars Beckmann</cp:lastModifiedBy>
  <cp:lastPrinted>2024-11-08T08:51:37Z</cp:lastPrinted>
  <dcterms:created xsi:type="dcterms:W3CDTF">2024-11-06T13:17:26Z</dcterms:created>
  <dcterms:modified xsi:type="dcterms:W3CDTF">2024-11-19T11:50:58Z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962483-141f-4f66-80da-3133a45d136e_Enabled">
    <vt:lpwstr>true</vt:lpwstr>
  </property>
  <property fmtid="{D5CDD505-2E9C-101B-9397-08002B2CF9AE}" pid="3" name="MSIP_Label_84962483-141f-4f66-80da-3133a45d136e_SetDate">
    <vt:lpwstr>2024-11-06T16:02:08Z</vt:lpwstr>
  </property>
  <property fmtid="{D5CDD505-2E9C-101B-9397-08002B2CF9AE}" pid="4" name="MSIP_Label_84962483-141f-4f66-80da-3133a45d136e_Method">
    <vt:lpwstr>Standard</vt:lpwstr>
  </property>
  <property fmtid="{D5CDD505-2E9C-101B-9397-08002B2CF9AE}" pid="5" name="MSIP_Label_84962483-141f-4f66-80da-3133a45d136e_Name">
    <vt:lpwstr>Eingeschränkt</vt:lpwstr>
  </property>
  <property fmtid="{D5CDD505-2E9C-101B-9397-08002B2CF9AE}" pid="6" name="MSIP_Label_84962483-141f-4f66-80da-3133a45d136e_SiteId">
    <vt:lpwstr>c2914ca0-200b-49ee-ad20-bdc54a6c6f17</vt:lpwstr>
  </property>
  <property fmtid="{D5CDD505-2E9C-101B-9397-08002B2CF9AE}" pid="7" name="MSIP_Label_84962483-141f-4f66-80da-3133a45d136e_ActionId">
    <vt:lpwstr>a0a5ec13-81ec-42e6-bd6f-0747ce68af0f</vt:lpwstr>
  </property>
  <property fmtid="{D5CDD505-2E9C-101B-9397-08002B2CF9AE}" pid="8" name="MSIP_Label_84962483-141f-4f66-80da-3133a45d136e_ContentBits">
    <vt:lpwstr>2</vt:lpwstr>
  </property>
</Properties>
</file>